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tabRatio="601" firstSheet="9" activeTab="12"/>
  </bookViews>
  <sheets>
    <sheet name="Goals" sheetId="1" r:id="rId1"/>
    <sheet name="Detailed Budget" sheetId="2" r:id="rId2"/>
    <sheet name="Sample Simple Budget" sheetId="3" r:id="rId3"/>
    <sheet name="Simple Budget" sheetId="4" r:id="rId4"/>
    <sheet name="Debt List" sheetId="5" r:id="rId5"/>
    <sheet name="Detailed Budget wGuidelines" sheetId="6" r:id="rId6"/>
    <sheet name="Sample Budget-wGuidelines" sheetId="7" r:id="rId7"/>
    <sheet name="Budget Guidelines" sheetId="8" r:id="rId8"/>
    <sheet name="Mortgage or Loan Calculator" sheetId="9" r:id="rId9"/>
    <sheet name="amortization table" sheetId="10" r:id="rId10"/>
    <sheet name="Family Protection Plan" sheetId="11" r:id="rId11"/>
    <sheet name="Sample Family Protection Plan" sheetId="12" r:id="rId12"/>
    <sheet name="Doug's 7 Keys" sheetId="13" r:id="rId13"/>
  </sheets>
  <externalReferences>
    <externalReference r:id="rId16"/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<sst xmlns="http://schemas.openxmlformats.org/spreadsheetml/2006/main" count="508" uniqueCount="240">
  <si>
    <t>THE ABC’S OF FINANCIAL SUCCESS WORKBOOK</t>
  </si>
  <si>
    <t>Date: _____________</t>
  </si>
  <si>
    <t>My goals in this class are:</t>
  </si>
  <si>
    <t>ESTABLISHING YOUR FAMILY FINANCIAL PLAN</t>
  </si>
  <si>
    <t>1. Do you have a family financial plan?</t>
  </si>
  <si>
    <t>2. If so, do you update it annually?</t>
  </si>
  <si>
    <t>3. Do you think you manage money properly?</t>
  </si>
  <si>
    <t>4. Do you think you handle financial responsibility well?</t>
  </si>
  <si>
    <t>5. Do you live within your means, below your means, or above your means?</t>
  </si>
  <si>
    <t>6. What immediate changes could you make in your financial plan?</t>
  </si>
  <si>
    <t>7. Is God a part of your current financial planning process?</t>
  </si>
  <si>
    <t>8. Are you teaching your children about finances?</t>
  </si>
  <si>
    <t>BUDGET - MONTHLY INCOME AND EXPENSE</t>
  </si>
  <si>
    <t>INCOME:</t>
  </si>
  <si>
    <t>SALARY 1</t>
  </si>
  <si>
    <t>SALARY 2</t>
  </si>
  <si>
    <t>CAR ALLOWANCE</t>
  </si>
  <si>
    <t>OTHER</t>
  </si>
  <si>
    <t>TOTAL GROSS INCOME:</t>
  </si>
  <si>
    <t xml:space="preserve">LESS: TITHE </t>
  </si>
  <si>
    <t>LESS:</t>
  </si>
  <si>
    <t>FEDERAL INCOME TAX</t>
  </si>
  <si>
    <t>STATE TAX</t>
  </si>
  <si>
    <t>FICA</t>
  </si>
  <si>
    <t>SDI</t>
  </si>
  <si>
    <t>MEDICARE</t>
  </si>
  <si>
    <t>TOTAL TAXES:</t>
  </si>
  <si>
    <t>OTHER PAYROLL DEDUCTIONS:</t>
  </si>
  <si>
    <t>125K PLAN</t>
  </si>
  <si>
    <t>401K PLAN</t>
  </si>
  <si>
    <t>DEF COMP</t>
  </si>
  <si>
    <t>MEDICAL INSURANCE</t>
  </si>
  <si>
    <t>TOTAL PAYROLL DEDUCTIONS</t>
  </si>
  <si>
    <t>NET SPENDABLE INCOME</t>
  </si>
  <si>
    <t>EXPENSES:</t>
  </si>
  <si>
    <t xml:space="preserve"> </t>
  </si>
  <si>
    <t>MORTGAGE PAYMENTS</t>
  </si>
  <si>
    <t>1ST</t>
  </si>
  <si>
    <t>2nd</t>
  </si>
  <si>
    <t>PROPERTY TAXES</t>
  </si>
  <si>
    <t>UTILITIES</t>
  </si>
  <si>
    <t>ASSOC DUES</t>
  </si>
  <si>
    <t>TOTAL HOUSING</t>
  </si>
  <si>
    <t>GROCERIES</t>
  </si>
  <si>
    <t>AUTOS</t>
  </si>
  <si>
    <t>AUTO 1</t>
  </si>
  <si>
    <t>AUTO 2</t>
  </si>
  <si>
    <t>AUTO 3</t>
  </si>
  <si>
    <t>MAINTENANCE</t>
  </si>
  <si>
    <t xml:space="preserve">GAS </t>
  </si>
  <si>
    <t>LICENSE FEES</t>
  </si>
  <si>
    <t>TOTAL AUTO EXPENSE</t>
  </si>
  <si>
    <t>INSURANCE:</t>
  </si>
  <si>
    <t>HOUSE</t>
  </si>
  <si>
    <t>CAR</t>
  </si>
  <si>
    <t>LIFE</t>
  </si>
  <si>
    <t>HEALTH</t>
  </si>
  <si>
    <t>DISABILITY</t>
  </si>
  <si>
    <t>TOTAL INSURANCE</t>
  </si>
  <si>
    <t>DEBT PAYMENTS</t>
  </si>
  <si>
    <t>TOTAL DEBT PAYMENTS</t>
  </si>
  <si>
    <t>ENTERTAINMENT EXPENSES</t>
  </si>
  <si>
    <t>ENTERTAINMENT</t>
  </si>
  <si>
    <t>RECREATION</t>
  </si>
  <si>
    <t>EDUCATION</t>
  </si>
  <si>
    <t>CAMPS</t>
  </si>
  <si>
    <t>TOTAL ENTERTAINMENT EXPENSE</t>
  </si>
  <si>
    <t>VACATION FUND</t>
  </si>
  <si>
    <t>CLOTHING ALLOWANCE</t>
  </si>
  <si>
    <t>SAVINGS</t>
  </si>
  <si>
    <t>MEDICAL EXPENSES</t>
  </si>
  <si>
    <t>DEDUCTIBLES</t>
  </si>
  <si>
    <t>DRUGS</t>
  </si>
  <si>
    <t>TOTAL MEDICAL EXPENSES</t>
  </si>
  <si>
    <t>CHRISTMAS FUND</t>
  </si>
  <si>
    <t>TOTAL EXPENSES</t>
  </si>
  <si>
    <t>INCOME LESS EXPENSES</t>
  </si>
  <si>
    <t>INCOME</t>
  </si>
  <si>
    <t>Family Budget</t>
  </si>
  <si>
    <t>Salary 1</t>
  </si>
  <si>
    <t xml:space="preserve">Salary 2 </t>
  </si>
  <si>
    <t>Other</t>
  </si>
  <si>
    <t>Total</t>
  </si>
  <si>
    <t>Tithe - 10%</t>
  </si>
  <si>
    <t>Lenders like to see 33% or less</t>
  </si>
  <si>
    <t>ACTUALS %</t>
  </si>
  <si>
    <t>GUIDELINES</t>
  </si>
  <si>
    <t>5 T0 10%</t>
  </si>
  <si>
    <t>Range of 29 to 38%</t>
  </si>
  <si>
    <t>GUIDELINES FOR A RANGE OF FAMILY INCOMES:</t>
  </si>
  <si>
    <t>Note:  Based on a family of four and are estimates</t>
  </si>
  <si>
    <t>Tithe</t>
  </si>
  <si>
    <t>Taxes</t>
  </si>
  <si>
    <t>Net Spendable Income</t>
  </si>
  <si>
    <t>Housing</t>
  </si>
  <si>
    <t>Food</t>
  </si>
  <si>
    <t>Auto</t>
  </si>
  <si>
    <t>Insurance</t>
  </si>
  <si>
    <t>Debts</t>
  </si>
  <si>
    <t>Entertainment</t>
  </si>
  <si>
    <t>Clothing</t>
  </si>
  <si>
    <t>Savings</t>
  </si>
  <si>
    <t>Medical</t>
  </si>
  <si>
    <t>Misc</t>
  </si>
  <si>
    <t>5 to 10%</t>
  </si>
  <si>
    <t>5.5% to 10%</t>
  </si>
  <si>
    <t>Gross Household Income</t>
  </si>
  <si>
    <t>Priority</t>
  </si>
  <si>
    <t>Phone Number</t>
  </si>
  <si>
    <t># of Payments Left</t>
  </si>
  <si>
    <t>Interest Rate (%)</t>
  </si>
  <si>
    <t>Monthly Payment ($)</t>
  </si>
  <si>
    <t>Amt to Payoff ($)</t>
  </si>
  <si>
    <t>Debtor (name of bank, credit card, etc.)</t>
  </si>
  <si>
    <t xml:space="preserve">Monthly Due Date </t>
  </si>
  <si>
    <t>Explanation of Categories</t>
  </si>
  <si>
    <r>
      <t>Debtor:</t>
    </r>
    <r>
      <rPr>
        <sz val="10"/>
        <rFont val="Arial"/>
        <family val="0"/>
      </rPr>
      <t xml:space="preserve"> The person or company you owe money. </t>
    </r>
  </si>
  <si>
    <r>
      <t>Amount to Payoff:</t>
    </r>
    <r>
      <rPr>
        <sz val="10"/>
        <rFont val="Arial"/>
        <family val="0"/>
      </rPr>
      <t xml:space="preserve"> How much would you have to come up with today to pay the rest of your loans off.</t>
    </r>
  </si>
  <si>
    <r>
      <t>Monthly Payment:</t>
    </r>
    <r>
      <rPr>
        <sz val="10"/>
        <rFont val="Arial"/>
        <family val="0"/>
      </rPr>
      <t xml:space="preserve"> How much is the required (or minimum) payment?</t>
    </r>
  </si>
  <si>
    <r>
      <t>Number of Payments left:</t>
    </r>
    <r>
      <rPr>
        <sz val="10"/>
        <rFont val="Arial"/>
        <family val="0"/>
      </rPr>
      <t xml:space="preserve"> How many more months or payment periods do you have left until the loan is finally paid off?</t>
    </r>
  </si>
  <si>
    <r>
      <t xml:space="preserve">Priority: </t>
    </r>
    <r>
      <rPr>
        <sz val="10"/>
        <rFont val="Arial"/>
        <family val="0"/>
      </rPr>
      <t>You determine this based on what works for you. Some may chose to pay off the small loans first to feel accomplishment.</t>
    </r>
  </si>
  <si>
    <t xml:space="preserve">              Others may choose the higher interest rate loan to decrease the amount interest they are accumulating.</t>
  </si>
  <si>
    <t xml:space="preserve">              To easily sort the list, highlight the table above and go to DATA -&gt; SORT. A screen will pop up and </t>
  </si>
  <si>
    <t xml:space="preserve">              you need to choose which column to sort by and if you desire them in ascending or decending order.</t>
  </si>
  <si>
    <t>Current</t>
  </si>
  <si>
    <t>Recommended</t>
  </si>
  <si>
    <t>Target</t>
  </si>
  <si>
    <t>Monthly</t>
  </si>
  <si>
    <t>Yearly</t>
  </si>
  <si>
    <t>*based on a family of 4</t>
  </si>
  <si>
    <t xml:space="preserve">Fill in the highlighted portions with your salary and your current spending habits. </t>
  </si>
  <si>
    <t>Evaluate your current situation and set target goals in the right hand column.</t>
  </si>
  <si>
    <t>Target %</t>
  </si>
  <si>
    <t>MONTHLY EXPENSES</t>
  </si>
  <si>
    <t>****The recommended is based off of the budget guide tab. If you follow the 10(God)-10(Savings)-80(Living), this recommendation needs to be adjusted and can be done so in your target column.</t>
  </si>
  <si>
    <t>Visa</t>
  </si>
  <si>
    <t>VISA</t>
  </si>
  <si>
    <t>MC</t>
  </si>
  <si>
    <t>Discover</t>
  </si>
  <si>
    <t>AMEX</t>
  </si>
  <si>
    <t>TOTAL MISC EXPENSES</t>
  </si>
  <si>
    <t>AS OF:</t>
  </si>
  <si>
    <t xml:space="preserve">Co </t>
  </si>
  <si>
    <r>
      <t xml:space="preserve">Monthly Due Date: </t>
    </r>
    <r>
      <rPr>
        <sz val="10"/>
        <rFont val="Arial"/>
        <family val="2"/>
      </rPr>
      <t xml:space="preserve">What day of the month is this payment due? </t>
    </r>
  </si>
  <si>
    <r>
      <t xml:space="preserve">Phone Number: </t>
    </r>
    <r>
      <rPr>
        <sz val="10"/>
        <rFont val="Arial"/>
        <family val="2"/>
      </rPr>
      <t>What is the phone number of the loan company in case you need to call them?</t>
    </r>
  </si>
  <si>
    <t>FAMILY PROTECTION ANALYSIS:</t>
  </si>
  <si>
    <t>1.  Current Income:</t>
  </si>
  <si>
    <t xml:space="preserve">Primary </t>
  </si>
  <si>
    <t>Secondary</t>
  </si>
  <si>
    <t>Total Annual Income</t>
  </si>
  <si>
    <t>(#1)</t>
  </si>
  <si>
    <t>2.  Expense Decrease in case of Primary's Death</t>
  </si>
  <si>
    <t>Estimated Living Costs for Primary</t>
  </si>
  <si>
    <t>Savings reduction</t>
  </si>
  <si>
    <t>Investment reduction</t>
  </si>
  <si>
    <t>Taxes reduction</t>
  </si>
  <si>
    <t>Total Expense Decrease</t>
  </si>
  <si>
    <t>(#2)</t>
  </si>
  <si>
    <t>Income required to maintain current</t>
  </si>
  <si>
    <t>standard of living (1 - 2)</t>
  </si>
  <si>
    <t>(#3)</t>
  </si>
  <si>
    <t>3.  Income after Primary's death</t>
  </si>
  <si>
    <t>Social Security</t>
  </si>
  <si>
    <t>Secondary's Income</t>
  </si>
  <si>
    <t>Retirement Plans</t>
  </si>
  <si>
    <t>Investments</t>
  </si>
  <si>
    <t>Total Income</t>
  </si>
  <si>
    <t>(#4)</t>
  </si>
  <si>
    <t>4.  Additional annual income required to support family</t>
  </si>
  <si>
    <t>#3 - #4</t>
  </si>
  <si>
    <t>(#5)</t>
  </si>
  <si>
    <t>5.  Lump Sum to provide needed income</t>
  </si>
  <si>
    <t>#5 times 10</t>
  </si>
  <si>
    <t>(#6)</t>
  </si>
  <si>
    <t>6.  One time cash requirements</t>
  </si>
  <si>
    <t>Debt Payments</t>
  </si>
  <si>
    <t>Funeral Expenses</t>
  </si>
  <si>
    <t>Estate Taxes, etc.</t>
  </si>
  <si>
    <t>Education</t>
  </si>
  <si>
    <t>(#7)</t>
  </si>
  <si>
    <t>7.  Asset Liquidation</t>
  </si>
  <si>
    <t>Real Estate</t>
  </si>
  <si>
    <t>Stocks and Bonds</t>
  </si>
  <si>
    <t>(#8)</t>
  </si>
  <si>
    <t>8.  Net of Liquid Assets from Onetime expenses</t>
  </si>
  <si>
    <t>(#9)</t>
  </si>
  <si>
    <t>9.  Life Insurance Required (6-9)</t>
  </si>
  <si>
    <t>DOUG’S SEVEN KEY PRINCIPLES OF FINANCIAL SUCCESS</t>
  </si>
  <si>
    <r>
      <t>1.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AN ATTITUDE OF THANKS</t>
    </r>
  </si>
  <si>
    <r>
      <t>a.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God loves a cheerful giver</t>
    </r>
  </si>
  <si>
    <r>
      <t>b.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Remember to tithe</t>
    </r>
  </si>
  <si>
    <r>
      <t>2.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TAKING CARE OF YOUR HEALTH AND WELFARE</t>
    </r>
  </si>
  <si>
    <r>
      <t>a.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 xml:space="preserve"> Your body is a temple</t>
    </r>
  </si>
  <si>
    <r>
      <t>b.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Provide for your loved ones</t>
    </r>
  </si>
  <si>
    <r>
      <t>3.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TOTAL FREEDOM FROM DEBT</t>
    </r>
  </si>
  <si>
    <r>
      <t>a.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Start a plan today</t>
    </r>
  </si>
  <si>
    <r>
      <t>b.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Live by a budget</t>
    </r>
  </si>
  <si>
    <r>
      <t>4.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ESTABLISH SAVINGS VEHICLES</t>
    </r>
  </si>
  <si>
    <r>
      <t>a.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Do not take major risks</t>
    </r>
  </si>
  <si>
    <r>
      <t>b.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Remember Risk vs. Reward</t>
    </r>
  </si>
  <si>
    <r>
      <t>5.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GROWTH YOUR ASSETS</t>
    </r>
  </si>
  <si>
    <r>
      <t>a.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Invest wisely</t>
    </r>
  </si>
  <si>
    <r>
      <t>b.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Look to the long term</t>
    </r>
  </si>
  <si>
    <r>
      <t>6.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PROTECT YOUR ASSETS</t>
    </r>
  </si>
  <si>
    <r>
      <t>a.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Insure that you protect your assets</t>
    </r>
  </si>
  <si>
    <r>
      <t>b.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A will and trust</t>
    </r>
  </si>
  <si>
    <r>
      <t>7.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OUTLAST YOUR ASSETS AND INCOME</t>
    </r>
  </si>
  <si>
    <r>
      <t>a.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The law of Sowing and Reaping (II Corinthians 9:6)</t>
    </r>
  </si>
  <si>
    <r>
      <t>b.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Don’t make your children responsible for your retirement and beyond</t>
    </r>
  </si>
  <si>
    <t>NOTE:  Only fill in financial numbers in the yellow boxes</t>
  </si>
  <si>
    <t>All other cells will automatically calculate</t>
  </si>
  <si>
    <t>8% to 28.%</t>
  </si>
  <si>
    <t>NOTE:  Fill in financial information in yellow boxes only</t>
  </si>
  <si>
    <t>NOTE:  Fill in yellow boxes only</t>
  </si>
  <si>
    <t>Loan Term (Months)</t>
  </si>
  <si>
    <t>Total Interest Paid</t>
  </si>
  <si>
    <t>Interest Rate</t>
  </si>
  <si>
    <t>Total Payoff time*</t>
  </si>
  <si>
    <t>Amount Borrowed</t>
  </si>
  <si>
    <t>*assumes additional principle was paid</t>
  </si>
  <si>
    <t>Extra Principle</t>
  </si>
  <si>
    <t>Period</t>
  </si>
  <si>
    <t>Payment</t>
  </si>
  <si>
    <t>Interest Paid</t>
  </si>
  <si>
    <t>Principle Paid</t>
  </si>
  <si>
    <t>Extra Principle Paid</t>
  </si>
  <si>
    <t>Balance</t>
  </si>
  <si>
    <t>For mortgages and other loans that you loan a specific amount at a specified rate for a specified time</t>
  </si>
  <si>
    <t>Total Payoff time (months)*</t>
  </si>
  <si>
    <t>Total Payoff time (years)*</t>
  </si>
  <si>
    <t>Extra Principle (per month)</t>
  </si>
  <si>
    <t xml:space="preserve">Go to the amortization table tab to fully understand the breakdown of your payments. </t>
  </si>
  <si>
    <t xml:space="preserve">For credit card debt </t>
  </si>
  <si>
    <t>Amount left to pay</t>
  </si>
  <si>
    <t>Minimum payment</t>
  </si>
  <si>
    <t>Interest rate</t>
  </si>
  <si>
    <t>Time to Payoff (months)</t>
  </si>
  <si>
    <t>Time to Payoff (years)</t>
  </si>
  <si>
    <t>*This compounded monthly. Calculations may vary depending on terms and conditions.</t>
  </si>
  <si>
    <t>Fill in the yellow highlighted blocks with your known information and the white blocks will automatically calculate for you.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</si>
</sst>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_);_(&quot;$&quot;* \(#,##0\);_(&quot;$&quot;* &quot;-&quot;??_);_(@_)"/>
    <numFmt numFmtId="169" formatCode="0.0%"/>
  </numFmts>
  <fonts count="17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u val="single"/>
      <sz val="10"/>
      <name val="Arial"/>
      <family val="2"/>
    </font>
    <font>
      <b/>
      <sz val="14"/>
      <name val="Times New Roman"/>
      <family val="1"/>
    </font>
    <font>
      <b/>
      <sz val="7"/>
      <name val="Times New Roman"/>
      <family val="1"/>
    </font>
    <font>
      <b/>
      <u val="singleAccounting"/>
      <sz val="10"/>
      <name val="Arial"/>
      <family val="2"/>
    </font>
    <font>
      <b/>
      <i/>
      <u val="single"/>
      <sz val="10"/>
      <name val="Arial"/>
      <family val="2"/>
    </font>
    <font>
      <b/>
      <u val="singleAccounting"/>
      <sz val="9"/>
      <name val="Arial"/>
      <family val="2"/>
    </font>
    <font>
      <b/>
      <i/>
      <u val="single"/>
      <sz val="10"/>
      <color indexed="10"/>
      <name val="Arial"/>
      <family val="2"/>
    </font>
    <font>
      <b/>
      <i/>
      <u val="single"/>
      <sz val="9"/>
      <color indexed="10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44" fontId="0" fillId="2" borderId="2" xfId="17" applyFill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Border="1" applyAlignment="1">
      <alignment/>
    </xf>
    <xf numFmtId="44" fontId="0" fillId="2" borderId="3" xfId="17" applyFill="1" applyBorder="1" applyAlignment="1">
      <alignment/>
    </xf>
    <xf numFmtId="0" fontId="0" fillId="0" borderId="1" xfId="0" applyFill="1" applyBorder="1" applyAlignment="1">
      <alignment/>
    </xf>
    <xf numFmtId="44" fontId="0" fillId="0" borderId="1" xfId="17" applyBorder="1" applyAlignment="1">
      <alignment/>
    </xf>
    <xf numFmtId="0" fontId="0" fillId="0" borderId="0" xfId="0" applyFill="1" applyBorder="1" applyAlignment="1">
      <alignment/>
    </xf>
    <xf numFmtId="44" fontId="0" fillId="0" borderId="0" xfId="17" applyBorder="1" applyAlignment="1">
      <alignment/>
    </xf>
    <xf numFmtId="0" fontId="0" fillId="0" borderId="1" xfId="0" applyBorder="1" applyAlignment="1">
      <alignment/>
    </xf>
    <xf numFmtId="44" fontId="2" fillId="0" borderId="1" xfId="17" applyFont="1" applyBorder="1" applyAlignment="1">
      <alignment horizontal="center"/>
    </xf>
    <xf numFmtId="0" fontId="0" fillId="0" borderId="4" xfId="0" applyBorder="1" applyAlignment="1">
      <alignment/>
    </xf>
    <xf numFmtId="0" fontId="2" fillId="0" borderId="2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5" xfId="0" applyFont="1" applyFill="1" applyBorder="1" applyAlignment="1">
      <alignment/>
    </xf>
    <xf numFmtId="44" fontId="0" fillId="0" borderId="0" xfId="0" applyNumberFormat="1" applyAlignment="1">
      <alignment/>
    </xf>
    <xf numFmtId="0" fontId="2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44" fontId="0" fillId="0" borderId="0" xfId="17" applyAlignment="1">
      <alignment/>
    </xf>
    <xf numFmtId="14" fontId="0" fillId="0" borderId="0" xfId="0" applyNumberFormat="1" applyAlignment="1">
      <alignment/>
    </xf>
    <xf numFmtId="0" fontId="0" fillId="0" borderId="6" xfId="0" applyBorder="1" applyAlignment="1">
      <alignment/>
    </xf>
    <xf numFmtId="0" fontId="4" fillId="0" borderId="4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0" fillId="0" borderId="8" xfId="0" applyBorder="1" applyAlignment="1">
      <alignment/>
    </xf>
    <xf numFmtId="168" fontId="0" fillId="0" borderId="2" xfId="17" applyNumberFormat="1" applyBorder="1" applyAlignment="1">
      <alignment/>
    </xf>
    <xf numFmtId="0" fontId="0" fillId="0" borderId="9" xfId="0" applyBorder="1" applyAlignment="1">
      <alignment/>
    </xf>
    <xf numFmtId="168" fontId="0" fillId="0" borderId="0" xfId="17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8" fontId="0" fillId="0" borderId="11" xfId="17" applyNumberForma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44" fontId="2" fillId="0" borderId="14" xfId="17" applyFont="1" applyBorder="1" applyAlignment="1">
      <alignment/>
    </xf>
    <xf numFmtId="44" fontId="2" fillId="0" borderId="15" xfId="17" applyFont="1" applyBorder="1" applyAlignment="1">
      <alignment/>
    </xf>
    <xf numFmtId="168" fontId="0" fillId="0" borderId="0" xfId="17" applyNumberForma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44" fontId="6" fillId="0" borderId="0" xfId="17" applyFont="1" applyAlignment="1">
      <alignment/>
    </xf>
    <xf numFmtId="0" fontId="7" fillId="0" borderId="0" xfId="0" applyFont="1" applyAlignment="1">
      <alignment horizontal="center"/>
    </xf>
    <xf numFmtId="44" fontId="6" fillId="0" borderId="0" xfId="0" applyNumberFormat="1" applyFont="1" applyAlignment="1">
      <alignment/>
    </xf>
    <xf numFmtId="169" fontId="6" fillId="0" borderId="0" xfId="19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68" fontId="2" fillId="0" borderId="0" xfId="17" applyNumberFormat="1" applyFont="1" applyAlignment="1">
      <alignment/>
    </xf>
    <xf numFmtId="169" fontId="2" fillId="0" borderId="0" xfId="19" applyNumberFormat="1" applyFont="1" applyAlignment="1">
      <alignment/>
    </xf>
    <xf numFmtId="9" fontId="2" fillId="0" borderId="0" xfId="19" applyFont="1" applyAlignment="1">
      <alignment/>
    </xf>
    <xf numFmtId="43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0" fontId="4" fillId="0" borderId="0" xfId="0" applyFont="1" applyAlignment="1">
      <alignment/>
    </xf>
    <xf numFmtId="44" fontId="0" fillId="2" borderId="11" xfId="17" applyFill="1" applyBorder="1" applyAlignment="1">
      <alignment/>
    </xf>
    <xf numFmtId="44" fontId="0" fillId="0" borderId="0" xfId="17" applyAlignment="1">
      <alignment/>
    </xf>
    <xf numFmtId="168" fontId="0" fillId="0" borderId="0" xfId="17" applyNumberFormat="1" applyAlignment="1">
      <alignment/>
    </xf>
    <xf numFmtId="16" fontId="0" fillId="0" borderId="0" xfId="0" applyNumberForma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 indent="4"/>
    </xf>
    <xf numFmtId="0" fontId="9" fillId="0" borderId="0" xfId="0" applyFont="1" applyAlignment="1">
      <alignment horizontal="left" indent="8"/>
    </xf>
    <xf numFmtId="44" fontId="0" fillId="2" borderId="0" xfId="17" applyFill="1" applyAlignment="1">
      <alignment/>
    </xf>
    <xf numFmtId="44" fontId="0" fillId="3" borderId="0" xfId="17" applyFill="1" applyAlignment="1">
      <alignment/>
    </xf>
    <xf numFmtId="44" fontId="0" fillId="3" borderId="0" xfId="0" applyNumberFormat="1" applyFill="1" applyAlignment="1">
      <alignment/>
    </xf>
    <xf numFmtId="44" fontId="11" fillId="0" borderId="0" xfId="17" applyFont="1" applyAlignment="1">
      <alignment/>
    </xf>
    <xf numFmtId="0" fontId="12" fillId="0" borderId="0" xfId="0" applyFont="1" applyAlignment="1">
      <alignment/>
    </xf>
    <xf numFmtId="44" fontId="6" fillId="2" borderId="0" xfId="17" applyFont="1" applyFill="1" applyAlignment="1">
      <alignment/>
    </xf>
    <xf numFmtId="44" fontId="6" fillId="3" borderId="0" xfId="17" applyFont="1" applyFill="1" applyAlignment="1">
      <alignment/>
    </xf>
    <xf numFmtId="9" fontId="6" fillId="4" borderId="0" xfId="19" applyFont="1" applyFill="1" applyAlignment="1">
      <alignment horizontal="center"/>
    </xf>
    <xf numFmtId="9" fontId="6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169" fontId="6" fillId="4" borderId="0" xfId="19" applyNumberFormat="1" applyFont="1" applyFill="1" applyAlignment="1">
      <alignment horizontal="center"/>
    </xf>
    <xf numFmtId="0" fontId="6" fillId="4" borderId="0" xfId="0" applyFont="1" applyFill="1" applyAlignment="1">
      <alignment horizontal="left"/>
    </xf>
    <xf numFmtId="0" fontId="0" fillId="4" borderId="0" xfId="0" applyFill="1" applyAlignment="1">
      <alignment/>
    </xf>
    <xf numFmtId="44" fontId="13" fillId="0" borderId="0" xfId="17" applyFont="1" applyAlignment="1">
      <alignment/>
    </xf>
    <xf numFmtId="0" fontId="2" fillId="0" borderId="0" xfId="0" applyFont="1" applyBorder="1" applyAlignment="1">
      <alignment/>
    </xf>
    <xf numFmtId="44" fontId="0" fillId="2" borderId="2" xfId="17" applyFill="1" applyBorder="1" applyAlignment="1">
      <alignment/>
    </xf>
    <xf numFmtId="44" fontId="0" fillId="0" borderId="2" xfId="17" applyBorder="1" applyAlignment="1">
      <alignment/>
    </xf>
    <xf numFmtId="44" fontId="0" fillId="0" borderId="3" xfId="17" applyBorder="1" applyAlignment="1">
      <alignment/>
    </xf>
    <xf numFmtId="44" fontId="0" fillId="0" borderId="1" xfId="17" applyBorder="1" applyAlignment="1">
      <alignment/>
    </xf>
    <xf numFmtId="9" fontId="0" fillId="0" borderId="2" xfId="19" applyBorder="1" applyAlignment="1">
      <alignment/>
    </xf>
    <xf numFmtId="168" fontId="0" fillId="2" borderId="0" xfId="17" applyNumberFormat="1" applyFill="1" applyAlignment="1">
      <alignment/>
    </xf>
    <xf numFmtId="168" fontId="11" fillId="0" borderId="0" xfId="17" applyNumberFormat="1" applyFont="1" applyAlignment="1">
      <alignment/>
    </xf>
    <xf numFmtId="0" fontId="14" fillId="0" borderId="0" xfId="0" applyFont="1" applyAlignment="1">
      <alignment/>
    </xf>
    <xf numFmtId="0" fontId="15" fillId="3" borderId="0" xfId="0" applyFont="1" applyFill="1" applyAlignment="1">
      <alignment/>
    </xf>
    <xf numFmtId="0" fontId="0" fillId="0" borderId="17" xfId="0" applyFill="1" applyBorder="1" applyAlignment="1">
      <alignment/>
    </xf>
    <xf numFmtId="0" fontId="2" fillId="0" borderId="17" xfId="0" applyFont="1" applyBorder="1" applyAlignment="1">
      <alignment/>
    </xf>
    <xf numFmtId="44" fontId="0" fillId="0" borderId="18" xfId="0" applyNumberFormat="1" applyBorder="1" applyAlignment="1">
      <alignment/>
    </xf>
    <xf numFmtId="10" fontId="0" fillId="0" borderId="0" xfId="19" applyNumberFormat="1" applyFill="1" applyBorder="1" applyAlignment="1">
      <alignment/>
    </xf>
    <xf numFmtId="10" fontId="0" fillId="0" borderId="0" xfId="19" applyNumberFormat="1" applyBorder="1" applyAlignment="1">
      <alignment/>
    </xf>
    <xf numFmtId="0" fontId="2" fillId="0" borderId="0" xfId="0" applyFont="1" applyBorder="1" applyAlignment="1">
      <alignment/>
    </xf>
    <xf numFmtId="44" fontId="0" fillId="0" borderId="0" xfId="17" applyFill="1" applyBorder="1" applyAlignment="1">
      <alignment/>
    </xf>
    <xf numFmtId="44" fontId="0" fillId="0" borderId="0" xfId="17" applyBorder="1" applyAlignment="1">
      <alignment/>
    </xf>
    <xf numFmtId="44" fontId="0" fillId="0" borderId="22" xfId="17" applyFill="1" applyBorder="1" applyAlignment="1">
      <alignment/>
    </xf>
    <xf numFmtId="44" fontId="0" fillId="0" borderId="22" xfId="17" applyBorder="1" applyAlignment="1">
      <alignment/>
    </xf>
    <xf numFmtId="8" fontId="0" fillId="0" borderId="0" xfId="0" applyNumberFormat="1" applyAlignment="1">
      <alignment/>
    </xf>
    <xf numFmtId="8" fontId="0" fillId="0" borderId="0" xfId="17" applyNumberFormat="1" applyAlignment="1">
      <alignment/>
    </xf>
    <xf numFmtId="0" fontId="2" fillId="0" borderId="6" xfId="0" applyFont="1" applyBorder="1" applyAlignment="1">
      <alignment/>
    </xf>
    <xf numFmtId="0" fontId="0" fillId="2" borderId="4" xfId="0" applyFill="1" applyBorder="1" applyAlignment="1">
      <alignment/>
    </xf>
    <xf numFmtId="0" fontId="2" fillId="0" borderId="4" xfId="0" applyFont="1" applyBorder="1" applyAlignment="1">
      <alignment/>
    </xf>
    <xf numFmtId="44" fontId="0" fillId="0" borderId="7" xfId="0" applyNumberFormat="1" applyBorder="1" applyAlignment="1">
      <alignment/>
    </xf>
    <xf numFmtId="0" fontId="2" fillId="0" borderId="8" xfId="0" applyFont="1" applyBorder="1" applyAlignment="1">
      <alignment/>
    </xf>
    <xf numFmtId="10" fontId="0" fillId="2" borderId="2" xfId="19" applyNumberFormat="1" applyFill="1" applyBorder="1" applyAlignment="1">
      <alignment/>
    </xf>
    <xf numFmtId="10" fontId="0" fillId="0" borderId="2" xfId="19" applyNumberFormat="1" applyBorder="1" applyAlignment="1">
      <alignment/>
    </xf>
    <xf numFmtId="1" fontId="0" fillId="0" borderId="9" xfId="0" applyNumberFormat="1" applyBorder="1" applyAlignment="1">
      <alignment/>
    </xf>
    <xf numFmtId="0" fontId="2" fillId="0" borderId="10" xfId="0" applyFont="1" applyBorder="1" applyAlignment="1">
      <alignment/>
    </xf>
    <xf numFmtId="44" fontId="0" fillId="2" borderId="11" xfId="17" applyFill="1" applyBorder="1" applyAlignment="1">
      <alignment/>
    </xf>
    <xf numFmtId="44" fontId="0" fillId="0" borderId="11" xfId="17" applyBorder="1" applyAlignment="1">
      <alignment/>
    </xf>
    <xf numFmtId="0" fontId="16" fillId="0" borderId="0" xfId="0" applyFont="1" applyFill="1" applyBorder="1" applyAlignment="1">
      <alignment/>
    </xf>
    <xf numFmtId="44" fontId="0" fillId="2" borderId="7" xfId="17" applyFill="1" applyBorder="1" applyAlignment="1">
      <alignment/>
    </xf>
    <xf numFmtId="44" fontId="0" fillId="2" borderId="9" xfId="17" applyFill="1" applyBorder="1" applyAlignment="1">
      <alignment/>
    </xf>
    <xf numFmtId="9" fontId="0" fillId="2" borderId="9" xfId="19" applyFill="1" applyBorder="1" applyAlignment="1">
      <alignment/>
    </xf>
    <xf numFmtId="0" fontId="0" fillId="0" borderId="10" xfId="0" applyFill="1" applyBorder="1" applyAlignment="1">
      <alignment/>
    </xf>
    <xf numFmtId="1" fontId="0" fillId="0" borderId="12" xfId="0" applyNumberFormat="1" applyBorder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>
      <alignment horizontal="center"/>
    </xf>
    <xf numFmtId="168" fontId="0" fillId="2" borderId="0" xfId="17" applyNumberFormat="1" applyFill="1" applyAlignment="1">
      <alignment/>
    </xf>
    <xf numFmtId="44" fontId="0" fillId="0" borderId="2" xfId="17" applyBorder="1" applyAlignment="1">
      <alignment/>
    </xf>
    <xf numFmtId="44" fontId="0" fillId="0" borderId="3" xfId="17" applyBorder="1" applyAlignment="1">
      <alignment/>
    </xf>
    <xf numFmtId="9" fontId="0" fillId="0" borderId="2" xfId="19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ally\Local%20Settings\Temporary%20Internet%20Files\OLKF2\ABC's%20Mortgage%20and%20Loan%20Calculators%20(May%2005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ally\Local%20Settings\Temporary%20Internet%20Files\OLKF2\familyfinan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 Guide"/>
      <sheetName val="simple budget"/>
      <sheetName val="Complex Budget"/>
      <sheetName val="Mortgage or Loan Calculator"/>
      <sheetName val="amortization table"/>
      <sheetName val="debt list"/>
    </sheetNames>
    <sheetDataSet>
      <sheetData sheetId="0">
        <row r="5">
          <cell r="E5">
            <v>20000</v>
          </cell>
          <cell r="F5">
            <v>30000</v>
          </cell>
          <cell r="G5">
            <v>40000</v>
          </cell>
          <cell r="H5">
            <v>50000</v>
          </cell>
          <cell r="I5">
            <v>60000</v>
          </cell>
          <cell r="J5">
            <v>80000</v>
          </cell>
        </row>
        <row r="7">
          <cell r="E7">
            <v>0.055</v>
          </cell>
          <cell r="F7">
            <v>0.15</v>
          </cell>
          <cell r="G7">
            <v>0.18</v>
          </cell>
          <cell r="H7">
            <v>0.2</v>
          </cell>
          <cell r="I7">
            <v>0.22</v>
          </cell>
          <cell r="J7">
            <v>0.26</v>
          </cell>
          <cell r="K7">
            <v>0.28</v>
          </cell>
        </row>
        <row r="10">
          <cell r="E10">
            <v>0.335</v>
          </cell>
          <cell r="F10">
            <v>0.31</v>
          </cell>
          <cell r="G10">
            <v>0.305</v>
          </cell>
          <cell r="H10">
            <v>0.3</v>
          </cell>
          <cell r="I10">
            <v>0.3</v>
          </cell>
          <cell r="J10">
            <v>0.3</v>
          </cell>
          <cell r="K10">
            <v>0.29</v>
          </cell>
        </row>
        <row r="11">
          <cell r="E11">
            <v>0.1</v>
          </cell>
          <cell r="F11">
            <v>0.08</v>
          </cell>
          <cell r="G11">
            <v>0.075</v>
          </cell>
          <cell r="H11">
            <v>0.07</v>
          </cell>
          <cell r="I11">
            <v>0.065</v>
          </cell>
          <cell r="J11">
            <v>0.06</v>
          </cell>
          <cell r="K11">
            <v>0.055</v>
          </cell>
        </row>
        <row r="12">
          <cell r="E12">
            <v>0.1</v>
          </cell>
          <cell r="F12">
            <v>0.08</v>
          </cell>
          <cell r="G12">
            <v>0.07</v>
          </cell>
          <cell r="H12">
            <v>0.065</v>
          </cell>
          <cell r="I12">
            <v>0.06</v>
          </cell>
          <cell r="J12">
            <v>0.05</v>
          </cell>
          <cell r="K12">
            <v>0.05</v>
          </cell>
        </row>
        <row r="13">
          <cell r="E13">
            <v>0.04</v>
          </cell>
          <cell r="F13">
            <v>0.04</v>
          </cell>
          <cell r="G13">
            <v>0.035</v>
          </cell>
          <cell r="H13">
            <v>0.035</v>
          </cell>
          <cell r="I13">
            <v>0.035</v>
          </cell>
          <cell r="J13">
            <v>0.03</v>
          </cell>
          <cell r="K13">
            <v>0.03</v>
          </cell>
        </row>
        <row r="14">
          <cell r="E14">
            <v>0.04</v>
          </cell>
          <cell r="F14">
            <v>0.04</v>
          </cell>
          <cell r="G14">
            <v>0.04</v>
          </cell>
          <cell r="H14">
            <v>0.035</v>
          </cell>
          <cell r="I14">
            <v>0.035</v>
          </cell>
          <cell r="J14">
            <v>0.03</v>
          </cell>
          <cell r="K14">
            <v>0.03</v>
          </cell>
        </row>
        <row r="15">
          <cell r="E15">
            <v>0.04</v>
          </cell>
          <cell r="F15">
            <v>0.04</v>
          </cell>
          <cell r="G15">
            <v>0.04</v>
          </cell>
          <cell r="H15">
            <v>0.04</v>
          </cell>
          <cell r="I15">
            <v>0.035</v>
          </cell>
          <cell r="J15">
            <v>0.03</v>
          </cell>
          <cell r="K15">
            <v>0.03</v>
          </cell>
        </row>
        <row r="16">
          <cell r="E16">
            <v>0.04</v>
          </cell>
          <cell r="F16">
            <v>0.04</v>
          </cell>
          <cell r="G16">
            <v>0.04</v>
          </cell>
          <cell r="H16">
            <v>0.04</v>
          </cell>
          <cell r="I16">
            <v>0.035</v>
          </cell>
          <cell r="J16">
            <v>0.03</v>
          </cell>
          <cell r="K16">
            <v>0.03</v>
          </cell>
        </row>
        <row r="17">
          <cell r="E17">
            <v>0.05</v>
          </cell>
          <cell r="F17">
            <v>0.05</v>
          </cell>
          <cell r="G17">
            <v>0.05</v>
          </cell>
          <cell r="H17">
            <v>0.05</v>
          </cell>
          <cell r="I17">
            <v>0.05</v>
          </cell>
          <cell r="J17">
            <v>0.05</v>
          </cell>
          <cell r="K17">
            <v>0.05</v>
          </cell>
        </row>
        <row r="18">
          <cell r="E18">
            <v>0.05</v>
          </cell>
          <cell r="F18">
            <v>0.04</v>
          </cell>
          <cell r="G18">
            <v>0.035</v>
          </cell>
          <cell r="H18">
            <v>0.035</v>
          </cell>
          <cell r="I18">
            <v>0.035</v>
          </cell>
          <cell r="J18">
            <v>0.03</v>
          </cell>
          <cell r="K18">
            <v>0.025</v>
          </cell>
        </row>
        <row r="19">
          <cell r="E19">
            <v>0.05</v>
          </cell>
          <cell r="F19">
            <v>0.03</v>
          </cell>
          <cell r="G19">
            <v>0.03</v>
          </cell>
          <cell r="H19">
            <v>0.03</v>
          </cell>
          <cell r="I19">
            <v>0.03</v>
          </cell>
          <cell r="J19">
            <v>0.03</v>
          </cell>
          <cell r="K19">
            <v>0.025</v>
          </cell>
        </row>
      </sheetData>
      <sheetData sheetId="1">
        <row r="11">
          <cell r="B11">
            <v>71480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udget Guide"/>
      <sheetName val="simple budget"/>
      <sheetName val="Complex Budget"/>
      <sheetName val="Mortgage or Loan Calculator"/>
      <sheetName val="amortization table"/>
      <sheetName val="debt list"/>
    </sheetNames>
    <sheetDataSet>
      <sheetData sheetId="4">
        <row r="3">
          <cell r="F3">
            <v>285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3"/>
  <sheetViews>
    <sheetView workbookViewId="0" topLeftCell="A1">
      <selection activeCell="C24" sqref="C24"/>
    </sheetView>
  </sheetViews>
  <sheetFormatPr defaultColWidth="9.140625" defaultRowHeight="12.75"/>
  <sheetData>
    <row r="1" ht="15.75">
      <c r="A1" s="1" t="s">
        <v>0</v>
      </c>
    </row>
    <row r="2" ht="15.75">
      <c r="A2" s="1"/>
    </row>
    <row r="3" ht="15.75">
      <c r="A3" s="1"/>
    </row>
    <row r="4" ht="15.75">
      <c r="A4" s="1" t="s">
        <v>1</v>
      </c>
    </row>
    <row r="5" ht="15.75">
      <c r="A5" s="1"/>
    </row>
    <row r="6" ht="15.75">
      <c r="A6" s="1" t="s">
        <v>2</v>
      </c>
    </row>
    <row r="7" ht="15.75">
      <c r="A7" s="1"/>
    </row>
    <row r="8" ht="15.75">
      <c r="A8" s="1">
        <v>1</v>
      </c>
    </row>
    <row r="9" ht="15.75">
      <c r="A9" s="1"/>
    </row>
    <row r="10" ht="15.75">
      <c r="A10" s="1"/>
    </row>
    <row r="11" ht="15.75">
      <c r="A11" s="1"/>
    </row>
    <row r="12" ht="15.75">
      <c r="A12" s="1">
        <v>2</v>
      </c>
    </row>
    <row r="13" ht="15.75">
      <c r="A13" s="1"/>
    </row>
    <row r="14" ht="15.75">
      <c r="A14" s="1"/>
    </row>
    <row r="15" ht="15.75">
      <c r="A15" s="1"/>
    </row>
    <row r="16" ht="15.75">
      <c r="A16" s="1">
        <v>3</v>
      </c>
    </row>
    <row r="17" ht="15.75">
      <c r="A17" s="1"/>
    </row>
    <row r="18" ht="15.75">
      <c r="A18" s="1"/>
    </row>
    <row r="19" ht="15.75">
      <c r="A19" s="1"/>
    </row>
    <row r="20" ht="15.75">
      <c r="A20" s="1">
        <v>4</v>
      </c>
    </row>
    <row r="21" ht="15.75">
      <c r="A21" s="1"/>
    </row>
    <row r="22" ht="15.75">
      <c r="A22" s="1"/>
    </row>
    <row r="23" ht="15.75">
      <c r="A23" s="1"/>
    </row>
    <row r="24" ht="15.75">
      <c r="A24" s="1"/>
    </row>
    <row r="25" ht="15.75">
      <c r="A25" s="1"/>
    </row>
    <row r="26" ht="15.75">
      <c r="A26" s="1" t="s">
        <v>3</v>
      </c>
    </row>
    <row r="27" ht="15.75">
      <c r="A27" s="1"/>
    </row>
    <row r="28" ht="15.75">
      <c r="A28" s="2" t="s">
        <v>4</v>
      </c>
    </row>
    <row r="29" ht="15.75">
      <c r="A29" s="1"/>
    </row>
    <row r="30" ht="15.75">
      <c r="A30" s="1"/>
    </row>
    <row r="31" ht="15.75">
      <c r="A31" s="1"/>
    </row>
    <row r="32" ht="15.75">
      <c r="A32" s="1"/>
    </row>
    <row r="33" ht="15.75">
      <c r="A33" s="2" t="s">
        <v>5</v>
      </c>
    </row>
    <row r="34" ht="15.75">
      <c r="A34" s="1"/>
    </row>
    <row r="35" ht="15.75">
      <c r="A35" s="1"/>
    </row>
    <row r="36" ht="15.75">
      <c r="A36" s="1"/>
    </row>
    <row r="37" ht="15.75">
      <c r="A37" s="1"/>
    </row>
    <row r="38" ht="15.75">
      <c r="A38" s="2" t="s">
        <v>6</v>
      </c>
    </row>
    <row r="39" ht="15.75">
      <c r="A39" s="1"/>
    </row>
    <row r="40" ht="15.75">
      <c r="A40" s="1"/>
    </row>
    <row r="41" ht="15.75">
      <c r="A41" s="1"/>
    </row>
    <row r="42" ht="15.75">
      <c r="A42" s="1"/>
    </row>
    <row r="43" ht="15.75">
      <c r="A43" s="2" t="s">
        <v>7</v>
      </c>
    </row>
    <row r="44" ht="15.75">
      <c r="A44" s="1"/>
    </row>
    <row r="45" ht="15.75">
      <c r="A45" s="1"/>
    </row>
    <row r="46" ht="15.75">
      <c r="A46" s="1"/>
    </row>
    <row r="47" ht="15.75">
      <c r="A47" s="1"/>
    </row>
    <row r="48" ht="15.75">
      <c r="A48" s="1"/>
    </row>
    <row r="49" ht="15.75">
      <c r="A49" s="1"/>
    </row>
    <row r="50" ht="15.75">
      <c r="A50" s="1"/>
    </row>
    <row r="51" ht="15.75">
      <c r="A51" s="1"/>
    </row>
    <row r="52" ht="15.75">
      <c r="A52" s="2" t="s">
        <v>8</v>
      </c>
    </row>
    <row r="53" ht="15.75">
      <c r="A53" s="1"/>
    </row>
    <row r="54" ht="15.75">
      <c r="A54" s="1"/>
    </row>
    <row r="55" ht="15.75">
      <c r="A55" s="1"/>
    </row>
    <row r="56" ht="15.75">
      <c r="A56" s="1"/>
    </row>
    <row r="57" ht="15.75">
      <c r="A57" s="1"/>
    </row>
    <row r="58" ht="15.75">
      <c r="A58" s="2" t="s">
        <v>9</v>
      </c>
    </row>
    <row r="59" ht="15.75">
      <c r="A59" s="1"/>
    </row>
    <row r="60" ht="15.75">
      <c r="A60" s="1"/>
    </row>
    <row r="61" ht="15.75">
      <c r="A61" s="1"/>
    </row>
    <row r="62" ht="15.75">
      <c r="A62" s="1"/>
    </row>
    <row r="63" ht="15.75">
      <c r="A63" s="2" t="s">
        <v>10</v>
      </c>
    </row>
    <row r="64" ht="15.75">
      <c r="A64" s="1"/>
    </row>
    <row r="65" ht="15.75">
      <c r="A65" s="1"/>
    </row>
    <row r="66" ht="15.75">
      <c r="A66" s="1"/>
    </row>
    <row r="67" ht="15.75">
      <c r="A67" s="1"/>
    </row>
    <row r="68" ht="15.75">
      <c r="A68" s="1"/>
    </row>
    <row r="69" ht="15.75">
      <c r="A69" s="2" t="s">
        <v>11</v>
      </c>
    </row>
    <row r="70" ht="15.75">
      <c r="A70" s="1"/>
    </row>
    <row r="71" ht="15.75">
      <c r="A71" s="1"/>
    </row>
    <row r="72" ht="15.75">
      <c r="A72" s="1"/>
    </row>
    <row r="73" ht="15.75">
      <c r="A73" s="1"/>
    </row>
  </sheetData>
  <printOptions/>
  <pageMargins left="0.75" right="0.75" top="1" bottom="1" header="0.5" footer="0.5"/>
  <pageSetup fitToHeight="3" fitToWidth="1"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369"/>
  <sheetViews>
    <sheetView workbookViewId="0" topLeftCell="A1">
      <selection activeCell="F6" sqref="F6"/>
    </sheetView>
  </sheetViews>
  <sheetFormatPr defaultColWidth="9.140625" defaultRowHeight="12.75"/>
  <cols>
    <col min="2" max="2" width="19.28125" style="0" bestFit="1" customWidth="1"/>
    <col min="3" max="3" width="12.28125" style="0" bestFit="1" customWidth="1"/>
    <col min="4" max="4" width="12.421875" style="0" bestFit="1" customWidth="1"/>
    <col min="5" max="5" width="19.140625" style="0" customWidth="1"/>
    <col min="6" max="6" width="12.28125" style="0" bestFit="1" customWidth="1"/>
    <col min="7" max="7" width="2.00390625" style="0" bestFit="1" customWidth="1"/>
  </cols>
  <sheetData>
    <row r="1" ht="13.5" thickBot="1"/>
    <row r="2" spans="2:6" ht="12.75">
      <c r="B2" s="43" t="s">
        <v>214</v>
      </c>
      <c r="C2" s="100">
        <f>'Mortgage or Loan Calculator'!C3</f>
        <v>360</v>
      </c>
      <c r="D2" s="44"/>
      <c r="E2" s="101" t="s">
        <v>215</v>
      </c>
      <c r="F2" s="102">
        <f>SUM(C10:C369)</f>
        <v>219182.74216489194</v>
      </c>
    </row>
    <row r="3" spans="2:6" ht="12.75">
      <c r="B3" s="46" t="s">
        <v>216</v>
      </c>
      <c r="C3" s="103">
        <f>'Mortgage or Loan Calculator'!C4</f>
        <v>0.06</v>
      </c>
      <c r="D3" s="104"/>
      <c r="E3" s="105" t="s">
        <v>217</v>
      </c>
      <c r="F3" s="47">
        <f>SUM(G10:G369)+1</f>
        <v>285</v>
      </c>
    </row>
    <row r="4" spans="2:6" ht="12.75">
      <c r="B4" s="46" t="s">
        <v>218</v>
      </c>
      <c r="C4" s="106">
        <f>'Mortgage or Loan Calculator'!C5</f>
        <v>250000</v>
      </c>
      <c r="D4" s="107"/>
      <c r="E4" s="38" t="s">
        <v>219</v>
      </c>
      <c r="F4" s="47"/>
    </row>
    <row r="5" spans="2:6" ht="13.5" thickBot="1">
      <c r="B5" s="49" t="s">
        <v>220</v>
      </c>
      <c r="C5" s="108">
        <f>'Mortgage or Loan Calculator'!C6</f>
        <v>150</v>
      </c>
      <c r="D5" s="109"/>
      <c r="E5" s="50"/>
      <c r="F5" s="51"/>
    </row>
    <row r="9" spans="1:6" ht="12.75">
      <c r="A9" t="s">
        <v>221</v>
      </c>
      <c r="B9" t="s">
        <v>222</v>
      </c>
      <c r="C9" t="s">
        <v>223</v>
      </c>
      <c r="D9" t="s">
        <v>224</v>
      </c>
      <c r="E9" t="s">
        <v>225</v>
      </c>
      <c r="F9" t="s">
        <v>226</v>
      </c>
    </row>
    <row r="10" spans="1:7" ht="12.75">
      <c r="A10">
        <v>1</v>
      </c>
      <c r="B10" s="110">
        <f>PMT(($C$3/12),$C$2,-$C$4)</f>
        <v>1498.8763128818973</v>
      </c>
      <c r="C10" s="24">
        <f>(C3/12)*C4</f>
        <v>1250</v>
      </c>
      <c r="D10" s="111">
        <f>B10-C10</f>
        <v>248.87631288189732</v>
      </c>
      <c r="E10" s="20">
        <f>$C$5</f>
        <v>150</v>
      </c>
      <c r="F10" s="20">
        <f>C4-D10-E10</f>
        <v>249601.12368711812</v>
      </c>
      <c r="G10">
        <f>IF(F10&gt;0,1,0)</f>
        <v>1</v>
      </c>
    </row>
    <row r="11" spans="1:7" ht="12.75">
      <c r="A11">
        <f>IF(A10&lt;=$C$2,A10+1,0)</f>
        <v>2</v>
      </c>
      <c r="B11" s="110">
        <f aca="true" t="shared" si="0" ref="B11:B74">PMT(($C$3/12),$C$2,-$C$4)</f>
        <v>1498.8763128818973</v>
      </c>
      <c r="C11" s="24">
        <f>($C$3/12)*F10</f>
        <v>1248.0056184355906</v>
      </c>
      <c r="D11" s="111">
        <f aca="true" t="shared" si="1" ref="D11:D74">B11-C11</f>
        <v>250.87069444630674</v>
      </c>
      <c r="E11" s="20">
        <f aca="true" t="shared" si="2" ref="E11:E74">$C$5</f>
        <v>150</v>
      </c>
      <c r="F11" s="20">
        <f>IF(F10&gt;0,F10-D11-E11,0)</f>
        <v>249200.2529926718</v>
      </c>
      <c r="G11">
        <f aca="true" t="shared" si="3" ref="G11:G74">IF(F11&gt;0,1,0)</f>
        <v>1</v>
      </c>
    </row>
    <row r="12" spans="1:7" ht="12.75">
      <c r="A12">
        <f aca="true" t="shared" si="4" ref="A12:A75">A11+1</f>
        <v>3</v>
      </c>
      <c r="B12" s="110">
        <f t="shared" si="0"/>
        <v>1498.8763128818973</v>
      </c>
      <c r="C12" s="24">
        <f aca="true" t="shared" si="5" ref="C12:C75">($C$3/12)*F11</f>
        <v>1246.001264963359</v>
      </c>
      <c r="D12" s="111">
        <f t="shared" si="1"/>
        <v>252.87504791853826</v>
      </c>
      <c r="E12" s="20">
        <f t="shared" si="2"/>
        <v>150</v>
      </c>
      <c r="F12" s="20">
        <f aca="true" t="shared" si="6" ref="F12:F75">IF(F11&gt;0,F11-D12-E12,0)</f>
        <v>248797.37794475327</v>
      </c>
      <c r="G12">
        <f t="shared" si="3"/>
        <v>1</v>
      </c>
    </row>
    <row r="13" spans="1:7" ht="12.75">
      <c r="A13">
        <f t="shared" si="4"/>
        <v>4</v>
      </c>
      <c r="B13" s="110">
        <f t="shared" si="0"/>
        <v>1498.8763128818973</v>
      </c>
      <c r="C13" s="24">
        <f t="shared" si="5"/>
        <v>1243.9868897237664</v>
      </c>
      <c r="D13" s="111">
        <f t="shared" si="1"/>
        <v>254.88942315813097</v>
      </c>
      <c r="E13" s="20">
        <f t="shared" si="2"/>
        <v>150</v>
      </c>
      <c r="F13" s="20">
        <f t="shared" si="6"/>
        <v>248392.48852159514</v>
      </c>
      <c r="G13">
        <f t="shared" si="3"/>
        <v>1</v>
      </c>
    </row>
    <row r="14" spans="1:7" ht="12.75">
      <c r="A14">
        <f t="shared" si="4"/>
        <v>5</v>
      </c>
      <c r="B14" s="110">
        <f t="shared" si="0"/>
        <v>1498.8763128818973</v>
      </c>
      <c r="C14" s="24">
        <f t="shared" si="5"/>
        <v>1241.9624426079756</v>
      </c>
      <c r="D14" s="111">
        <f t="shared" si="1"/>
        <v>256.9138702739217</v>
      </c>
      <c r="E14" s="20">
        <f t="shared" si="2"/>
        <v>150</v>
      </c>
      <c r="F14" s="20">
        <f t="shared" si="6"/>
        <v>247985.57465132122</v>
      </c>
      <c r="G14">
        <f t="shared" si="3"/>
        <v>1</v>
      </c>
    </row>
    <row r="15" spans="1:7" ht="12.75">
      <c r="A15">
        <f t="shared" si="4"/>
        <v>6</v>
      </c>
      <c r="B15" s="110">
        <f t="shared" si="0"/>
        <v>1498.8763128818973</v>
      </c>
      <c r="C15" s="24">
        <f t="shared" si="5"/>
        <v>1239.927873256606</v>
      </c>
      <c r="D15" s="111">
        <f t="shared" si="1"/>
        <v>258.94843962529126</v>
      </c>
      <c r="E15" s="20">
        <f t="shared" si="2"/>
        <v>150</v>
      </c>
      <c r="F15" s="20">
        <f t="shared" si="6"/>
        <v>247576.62621169593</v>
      </c>
      <c r="G15">
        <f t="shared" si="3"/>
        <v>1</v>
      </c>
    </row>
    <row r="16" spans="1:7" ht="12.75">
      <c r="A16">
        <f t="shared" si="4"/>
        <v>7</v>
      </c>
      <c r="B16" s="110">
        <f t="shared" si="0"/>
        <v>1498.8763128818973</v>
      </c>
      <c r="C16" s="24">
        <f t="shared" si="5"/>
        <v>1237.8831310584796</v>
      </c>
      <c r="D16" s="111">
        <f t="shared" si="1"/>
        <v>260.9931818234177</v>
      </c>
      <c r="E16" s="20">
        <f t="shared" si="2"/>
        <v>150</v>
      </c>
      <c r="F16" s="20">
        <f t="shared" si="6"/>
        <v>247165.63302987252</v>
      </c>
      <c r="G16">
        <f t="shared" si="3"/>
        <v>1</v>
      </c>
    </row>
    <row r="17" spans="1:7" ht="12.75">
      <c r="A17">
        <f t="shared" si="4"/>
        <v>8</v>
      </c>
      <c r="B17" s="110">
        <f t="shared" si="0"/>
        <v>1498.8763128818973</v>
      </c>
      <c r="C17" s="24">
        <f t="shared" si="5"/>
        <v>1235.8281651493626</v>
      </c>
      <c r="D17" s="111">
        <f t="shared" si="1"/>
        <v>263.04814773253474</v>
      </c>
      <c r="E17" s="20">
        <f t="shared" si="2"/>
        <v>150</v>
      </c>
      <c r="F17" s="20">
        <f t="shared" si="6"/>
        <v>246752.58488213998</v>
      </c>
      <c r="G17">
        <f t="shared" si="3"/>
        <v>1</v>
      </c>
    </row>
    <row r="18" spans="1:7" ht="12.75">
      <c r="A18">
        <f t="shared" si="4"/>
        <v>9</v>
      </c>
      <c r="B18" s="110">
        <f t="shared" si="0"/>
        <v>1498.8763128818973</v>
      </c>
      <c r="C18" s="24">
        <f t="shared" si="5"/>
        <v>1233.7629244107</v>
      </c>
      <c r="D18" s="111">
        <f t="shared" si="1"/>
        <v>265.11338847119737</v>
      </c>
      <c r="E18" s="20">
        <f t="shared" si="2"/>
        <v>150</v>
      </c>
      <c r="F18" s="20">
        <f t="shared" si="6"/>
        <v>246337.4714936688</v>
      </c>
      <c r="G18">
        <f t="shared" si="3"/>
        <v>1</v>
      </c>
    </row>
    <row r="19" spans="1:7" ht="12.75">
      <c r="A19">
        <f t="shared" si="4"/>
        <v>10</v>
      </c>
      <c r="B19" s="110">
        <f t="shared" si="0"/>
        <v>1498.8763128818973</v>
      </c>
      <c r="C19" s="24">
        <f t="shared" si="5"/>
        <v>1231.687357468344</v>
      </c>
      <c r="D19" s="111">
        <f t="shared" si="1"/>
        <v>267.18895541355323</v>
      </c>
      <c r="E19" s="20">
        <f t="shared" si="2"/>
        <v>150</v>
      </c>
      <c r="F19" s="20">
        <f t="shared" si="6"/>
        <v>245920.28253825524</v>
      </c>
      <c r="G19">
        <f t="shared" si="3"/>
        <v>1</v>
      </c>
    </row>
    <row r="20" spans="1:7" ht="12.75">
      <c r="A20">
        <f t="shared" si="4"/>
        <v>11</v>
      </c>
      <c r="B20" s="110">
        <f t="shared" si="0"/>
        <v>1498.8763128818973</v>
      </c>
      <c r="C20" s="24">
        <f t="shared" si="5"/>
        <v>1229.6014126912762</v>
      </c>
      <c r="D20" s="111">
        <f t="shared" si="1"/>
        <v>269.2749001906211</v>
      </c>
      <c r="E20" s="20">
        <f t="shared" si="2"/>
        <v>150</v>
      </c>
      <c r="F20" s="20">
        <f t="shared" si="6"/>
        <v>245501.00763806462</v>
      </c>
      <c r="G20">
        <f t="shared" si="3"/>
        <v>1</v>
      </c>
    </row>
    <row r="21" spans="1:7" ht="12.75">
      <c r="A21">
        <f t="shared" si="4"/>
        <v>12</v>
      </c>
      <c r="B21" s="110">
        <f t="shared" si="0"/>
        <v>1498.8763128818973</v>
      </c>
      <c r="C21" s="24">
        <f t="shared" si="5"/>
        <v>1227.5050381903231</v>
      </c>
      <c r="D21" s="111">
        <f t="shared" si="1"/>
        <v>271.3712746915742</v>
      </c>
      <c r="E21" s="20">
        <f t="shared" si="2"/>
        <v>150</v>
      </c>
      <c r="F21" s="20">
        <f t="shared" si="6"/>
        <v>245079.63636337305</v>
      </c>
      <c r="G21">
        <f t="shared" si="3"/>
        <v>1</v>
      </c>
    </row>
    <row r="22" spans="1:7" ht="12.75">
      <c r="A22">
        <f t="shared" si="4"/>
        <v>13</v>
      </c>
      <c r="B22" s="110">
        <f t="shared" si="0"/>
        <v>1498.8763128818973</v>
      </c>
      <c r="C22" s="24">
        <f t="shared" si="5"/>
        <v>1225.3981818168652</v>
      </c>
      <c r="D22" s="111">
        <f t="shared" si="1"/>
        <v>273.47813106503213</v>
      </c>
      <c r="E22" s="20">
        <f t="shared" si="2"/>
        <v>150</v>
      </c>
      <c r="F22" s="20">
        <f t="shared" si="6"/>
        <v>244656.15823230802</v>
      </c>
      <c r="G22">
        <f t="shared" si="3"/>
        <v>1</v>
      </c>
    </row>
    <row r="23" spans="1:7" ht="12.75">
      <c r="A23">
        <f t="shared" si="4"/>
        <v>14</v>
      </c>
      <c r="B23" s="110">
        <f t="shared" si="0"/>
        <v>1498.8763128818973</v>
      </c>
      <c r="C23" s="24">
        <f t="shared" si="5"/>
        <v>1223.28079116154</v>
      </c>
      <c r="D23" s="111">
        <f t="shared" si="1"/>
        <v>275.5955217203573</v>
      </c>
      <c r="E23" s="20">
        <f t="shared" si="2"/>
        <v>150</v>
      </c>
      <c r="F23" s="20">
        <f t="shared" si="6"/>
        <v>244230.56271058766</v>
      </c>
      <c r="G23">
        <f t="shared" si="3"/>
        <v>1</v>
      </c>
    </row>
    <row r="24" spans="1:7" ht="12.75">
      <c r="A24">
        <f t="shared" si="4"/>
        <v>15</v>
      </c>
      <c r="B24" s="110">
        <f t="shared" si="0"/>
        <v>1498.8763128818973</v>
      </c>
      <c r="C24" s="24">
        <f t="shared" si="5"/>
        <v>1221.1528135529384</v>
      </c>
      <c r="D24" s="111">
        <f t="shared" si="1"/>
        <v>277.72349932895895</v>
      </c>
      <c r="E24" s="20">
        <f t="shared" si="2"/>
        <v>150</v>
      </c>
      <c r="F24" s="20">
        <f t="shared" si="6"/>
        <v>243802.83921125872</v>
      </c>
      <c r="G24">
        <f t="shared" si="3"/>
        <v>1</v>
      </c>
    </row>
    <row r="25" spans="1:7" ht="12.75">
      <c r="A25">
        <f t="shared" si="4"/>
        <v>16</v>
      </c>
      <c r="B25" s="110">
        <f t="shared" si="0"/>
        <v>1498.8763128818973</v>
      </c>
      <c r="C25" s="24">
        <f t="shared" si="5"/>
        <v>1219.0141960562937</v>
      </c>
      <c r="D25" s="111">
        <f t="shared" si="1"/>
        <v>279.8621168256036</v>
      </c>
      <c r="E25" s="20">
        <f t="shared" si="2"/>
        <v>150</v>
      </c>
      <c r="F25" s="20">
        <f t="shared" si="6"/>
        <v>243372.97709443312</v>
      </c>
      <c r="G25">
        <f t="shared" si="3"/>
        <v>1</v>
      </c>
    </row>
    <row r="26" spans="1:7" ht="12.75">
      <c r="A26">
        <f t="shared" si="4"/>
        <v>17</v>
      </c>
      <c r="B26" s="110">
        <f t="shared" si="0"/>
        <v>1498.8763128818973</v>
      </c>
      <c r="C26" s="24">
        <f t="shared" si="5"/>
        <v>1216.8648854721657</v>
      </c>
      <c r="D26" s="111">
        <f t="shared" si="1"/>
        <v>282.0114274097316</v>
      </c>
      <c r="E26" s="20">
        <f t="shared" si="2"/>
        <v>150</v>
      </c>
      <c r="F26" s="20">
        <f t="shared" si="6"/>
        <v>242940.96566702338</v>
      </c>
      <c r="G26">
        <f t="shared" si="3"/>
        <v>1</v>
      </c>
    </row>
    <row r="27" spans="1:7" ht="12.75">
      <c r="A27">
        <f t="shared" si="4"/>
        <v>18</v>
      </c>
      <c r="B27" s="110">
        <f t="shared" si="0"/>
        <v>1498.8763128818973</v>
      </c>
      <c r="C27" s="24">
        <f t="shared" si="5"/>
        <v>1214.7048283351169</v>
      </c>
      <c r="D27" s="111">
        <f t="shared" si="1"/>
        <v>284.17148454678045</v>
      </c>
      <c r="E27" s="20">
        <f t="shared" si="2"/>
        <v>150</v>
      </c>
      <c r="F27" s="20">
        <f t="shared" si="6"/>
        <v>242506.7941824766</v>
      </c>
      <c r="G27">
        <f t="shared" si="3"/>
        <v>1</v>
      </c>
    </row>
    <row r="28" spans="1:7" ht="12.75">
      <c r="A28">
        <f t="shared" si="4"/>
        <v>19</v>
      </c>
      <c r="B28" s="110">
        <f t="shared" si="0"/>
        <v>1498.8763128818973</v>
      </c>
      <c r="C28" s="24">
        <f t="shared" si="5"/>
        <v>1212.533970912383</v>
      </c>
      <c r="D28" s="111">
        <f t="shared" si="1"/>
        <v>286.34234196951434</v>
      </c>
      <c r="E28" s="20">
        <f t="shared" si="2"/>
        <v>150</v>
      </c>
      <c r="F28" s="20">
        <f t="shared" si="6"/>
        <v>242070.45184050707</v>
      </c>
      <c r="G28">
        <f t="shared" si="3"/>
        <v>1</v>
      </c>
    </row>
    <row r="29" spans="1:7" ht="12.75">
      <c r="A29">
        <f t="shared" si="4"/>
        <v>20</v>
      </c>
      <c r="B29" s="110">
        <f t="shared" si="0"/>
        <v>1498.8763128818973</v>
      </c>
      <c r="C29" s="24">
        <f t="shared" si="5"/>
        <v>1210.3522592025354</v>
      </c>
      <c r="D29" s="111">
        <f t="shared" si="1"/>
        <v>288.52405367936194</v>
      </c>
      <c r="E29" s="20">
        <f t="shared" si="2"/>
        <v>150</v>
      </c>
      <c r="F29" s="20">
        <f t="shared" si="6"/>
        <v>241631.9277868277</v>
      </c>
      <c r="G29">
        <f t="shared" si="3"/>
        <v>1</v>
      </c>
    </row>
    <row r="30" spans="1:7" ht="12.75">
      <c r="A30">
        <f t="shared" si="4"/>
        <v>21</v>
      </c>
      <c r="B30" s="110">
        <f t="shared" si="0"/>
        <v>1498.8763128818973</v>
      </c>
      <c r="C30" s="24">
        <f t="shared" si="5"/>
        <v>1208.1596389341385</v>
      </c>
      <c r="D30" s="111">
        <f t="shared" si="1"/>
        <v>290.71667394775886</v>
      </c>
      <c r="E30" s="20">
        <f t="shared" si="2"/>
        <v>150</v>
      </c>
      <c r="F30" s="20">
        <f t="shared" si="6"/>
        <v>241191.21111287994</v>
      </c>
      <c r="G30">
        <f t="shared" si="3"/>
        <v>1</v>
      </c>
    </row>
    <row r="31" spans="1:7" ht="12.75">
      <c r="A31">
        <f t="shared" si="4"/>
        <v>22</v>
      </c>
      <c r="B31" s="110">
        <f t="shared" si="0"/>
        <v>1498.8763128818973</v>
      </c>
      <c r="C31" s="24">
        <f t="shared" si="5"/>
        <v>1205.9560555643998</v>
      </c>
      <c r="D31" s="111">
        <f t="shared" si="1"/>
        <v>292.92025731749754</v>
      </c>
      <c r="E31" s="20">
        <f t="shared" si="2"/>
        <v>150</v>
      </c>
      <c r="F31" s="20">
        <f t="shared" si="6"/>
        <v>240748.29085556246</v>
      </c>
      <c r="G31">
        <f t="shared" si="3"/>
        <v>1</v>
      </c>
    </row>
    <row r="32" spans="1:7" ht="12.75">
      <c r="A32">
        <f t="shared" si="4"/>
        <v>23</v>
      </c>
      <c r="B32" s="110">
        <f t="shared" si="0"/>
        <v>1498.8763128818973</v>
      </c>
      <c r="C32" s="24">
        <f t="shared" si="5"/>
        <v>1203.7414542778124</v>
      </c>
      <c r="D32" s="111">
        <f t="shared" si="1"/>
        <v>295.1348586040849</v>
      </c>
      <c r="E32" s="20">
        <f t="shared" si="2"/>
        <v>150</v>
      </c>
      <c r="F32" s="20">
        <f t="shared" si="6"/>
        <v>240303.15599695838</v>
      </c>
      <c r="G32">
        <f t="shared" si="3"/>
        <v>1</v>
      </c>
    </row>
    <row r="33" spans="1:7" ht="12.75">
      <c r="A33">
        <f t="shared" si="4"/>
        <v>24</v>
      </c>
      <c r="B33" s="110">
        <f t="shared" si="0"/>
        <v>1498.8763128818973</v>
      </c>
      <c r="C33" s="24">
        <f t="shared" si="5"/>
        <v>1201.5157799847918</v>
      </c>
      <c r="D33" s="111">
        <f t="shared" si="1"/>
        <v>297.3605328971055</v>
      </c>
      <c r="E33" s="20">
        <f t="shared" si="2"/>
        <v>150</v>
      </c>
      <c r="F33" s="20">
        <f t="shared" si="6"/>
        <v>239855.79546406126</v>
      </c>
      <c r="G33">
        <f t="shared" si="3"/>
        <v>1</v>
      </c>
    </row>
    <row r="34" spans="1:7" ht="12.75">
      <c r="A34">
        <f t="shared" si="4"/>
        <v>25</v>
      </c>
      <c r="B34" s="110">
        <f t="shared" si="0"/>
        <v>1498.8763128818973</v>
      </c>
      <c r="C34" s="24">
        <f t="shared" si="5"/>
        <v>1199.2789773203062</v>
      </c>
      <c r="D34" s="111">
        <f t="shared" si="1"/>
        <v>299.5973355615911</v>
      </c>
      <c r="E34" s="20">
        <f t="shared" si="2"/>
        <v>150</v>
      </c>
      <c r="F34" s="20">
        <f t="shared" si="6"/>
        <v>239406.19812849967</v>
      </c>
      <c r="G34">
        <f t="shared" si="3"/>
        <v>1</v>
      </c>
    </row>
    <row r="35" spans="1:7" ht="12.75">
      <c r="A35">
        <f t="shared" si="4"/>
        <v>26</v>
      </c>
      <c r="B35" s="110">
        <f t="shared" si="0"/>
        <v>1498.8763128818973</v>
      </c>
      <c r="C35" s="24">
        <f t="shared" si="5"/>
        <v>1197.0309906424984</v>
      </c>
      <c r="D35" s="111">
        <f t="shared" si="1"/>
        <v>301.8453222393989</v>
      </c>
      <c r="E35" s="20">
        <f t="shared" si="2"/>
        <v>150</v>
      </c>
      <c r="F35" s="20">
        <f t="shared" si="6"/>
        <v>238954.35280626029</v>
      </c>
      <c r="G35">
        <f t="shared" si="3"/>
        <v>1</v>
      </c>
    </row>
    <row r="36" spans="1:7" ht="12.75">
      <c r="A36">
        <f t="shared" si="4"/>
        <v>27</v>
      </c>
      <c r="B36" s="110">
        <f t="shared" si="0"/>
        <v>1498.8763128818973</v>
      </c>
      <c r="C36" s="24">
        <f t="shared" si="5"/>
        <v>1194.7717640313015</v>
      </c>
      <c r="D36" s="111">
        <f t="shared" si="1"/>
        <v>304.10454885059585</v>
      </c>
      <c r="E36" s="20">
        <f t="shared" si="2"/>
        <v>150</v>
      </c>
      <c r="F36" s="20">
        <f t="shared" si="6"/>
        <v>238500.2482574097</v>
      </c>
      <c r="G36">
        <f t="shared" si="3"/>
        <v>1</v>
      </c>
    </row>
    <row r="37" spans="1:7" ht="12.75">
      <c r="A37">
        <f t="shared" si="4"/>
        <v>28</v>
      </c>
      <c r="B37" s="110">
        <f t="shared" si="0"/>
        <v>1498.8763128818973</v>
      </c>
      <c r="C37" s="24">
        <f t="shared" si="5"/>
        <v>1192.5012412870485</v>
      </c>
      <c r="D37" s="111">
        <f t="shared" si="1"/>
        <v>306.3750715948488</v>
      </c>
      <c r="E37" s="20">
        <f t="shared" si="2"/>
        <v>150</v>
      </c>
      <c r="F37" s="20">
        <f t="shared" si="6"/>
        <v>238043.87318581485</v>
      </c>
      <c r="G37">
        <f t="shared" si="3"/>
        <v>1</v>
      </c>
    </row>
    <row r="38" spans="1:7" ht="12.75">
      <c r="A38">
        <f t="shared" si="4"/>
        <v>29</v>
      </c>
      <c r="B38" s="110">
        <f t="shared" si="0"/>
        <v>1498.8763128818973</v>
      </c>
      <c r="C38" s="24">
        <f t="shared" si="5"/>
        <v>1190.2193659290742</v>
      </c>
      <c r="D38" s="111">
        <f t="shared" si="1"/>
        <v>308.6569469528231</v>
      </c>
      <c r="E38" s="20">
        <f t="shared" si="2"/>
        <v>150</v>
      </c>
      <c r="F38" s="20">
        <f t="shared" si="6"/>
        <v>237585.21623886202</v>
      </c>
      <c r="G38">
        <f t="shared" si="3"/>
        <v>1</v>
      </c>
    </row>
    <row r="39" spans="1:7" ht="12.75">
      <c r="A39">
        <f t="shared" si="4"/>
        <v>30</v>
      </c>
      <c r="B39" s="110">
        <f t="shared" si="0"/>
        <v>1498.8763128818973</v>
      </c>
      <c r="C39" s="24">
        <f t="shared" si="5"/>
        <v>1187.9260811943102</v>
      </c>
      <c r="D39" s="111">
        <f t="shared" si="1"/>
        <v>310.9502316875871</v>
      </c>
      <c r="E39" s="20">
        <f t="shared" si="2"/>
        <v>150</v>
      </c>
      <c r="F39" s="20">
        <f t="shared" si="6"/>
        <v>237124.26600717445</v>
      </c>
      <c r="G39">
        <f t="shared" si="3"/>
        <v>1</v>
      </c>
    </row>
    <row r="40" spans="1:7" ht="12.75">
      <c r="A40">
        <f t="shared" si="4"/>
        <v>31</v>
      </c>
      <c r="B40" s="110">
        <f t="shared" si="0"/>
        <v>1498.8763128818973</v>
      </c>
      <c r="C40" s="24">
        <f t="shared" si="5"/>
        <v>1185.6213300358722</v>
      </c>
      <c r="D40" s="111">
        <f t="shared" si="1"/>
        <v>313.2549828460251</v>
      </c>
      <c r="E40" s="20">
        <f t="shared" si="2"/>
        <v>150</v>
      </c>
      <c r="F40" s="20">
        <f t="shared" si="6"/>
        <v>236661.0110243284</v>
      </c>
      <c r="G40">
        <f t="shared" si="3"/>
        <v>1</v>
      </c>
    </row>
    <row r="41" spans="1:7" ht="12.75">
      <c r="A41">
        <f t="shared" si="4"/>
        <v>32</v>
      </c>
      <c r="B41" s="110">
        <f t="shared" si="0"/>
        <v>1498.8763128818973</v>
      </c>
      <c r="C41" s="24">
        <f t="shared" si="5"/>
        <v>1183.305055121642</v>
      </c>
      <c r="D41" s="111">
        <f t="shared" si="1"/>
        <v>315.5712577602553</v>
      </c>
      <c r="E41" s="20">
        <f t="shared" si="2"/>
        <v>150</v>
      </c>
      <c r="F41" s="20">
        <f t="shared" si="6"/>
        <v>236195.43976656816</v>
      </c>
      <c r="G41">
        <f t="shared" si="3"/>
        <v>1</v>
      </c>
    </row>
    <row r="42" spans="1:7" ht="12.75">
      <c r="A42">
        <f t="shared" si="4"/>
        <v>33</v>
      </c>
      <c r="B42" s="110">
        <f t="shared" si="0"/>
        <v>1498.8763128818973</v>
      </c>
      <c r="C42" s="24">
        <f t="shared" si="5"/>
        <v>1180.977198832841</v>
      </c>
      <c r="D42" s="111">
        <f t="shared" si="1"/>
        <v>317.8991140490564</v>
      </c>
      <c r="E42" s="20">
        <f t="shared" si="2"/>
        <v>150</v>
      </c>
      <c r="F42" s="20">
        <f t="shared" si="6"/>
        <v>235727.5406525191</v>
      </c>
      <c r="G42">
        <f t="shared" si="3"/>
        <v>1</v>
      </c>
    </row>
    <row r="43" spans="1:7" ht="12.75">
      <c r="A43">
        <f t="shared" si="4"/>
        <v>34</v>
      </c>
      <c r="B43" s="110">
        <f t="shared" si="0"/>
        <v>1498.8763128818973</v>
      </c>
      <c r="C43" s="24">
        <f t="shared" si="5"/>
        <v>1178.6377032625956</v>
      </c>
      <c r="D43" s="111">
        <f t="shared" si="1"/>
        <v>320.23860961930177</v>
      </c>
      <c r="E43" s="20">
        <f t="shared" si="2"/>
        <v>150</v>
      </c>
      <c r="F43" s="20">
        <f t="shared" si="6"/>
        <v>235257.3020428998</v>
      </c>
      <c r="G43">
        <f t="shared" si="3"/>
        <v>1</v>
      </c>
    </row>
    <row r="44" spans="1:7" ht="12.75">
      <c r="A44">
        <f t="shared" si="4"/>
        <v>35</v>
      </c>
      <c r="B44" s="110">
        <f t="shared" si="0"/>
        <v>1498.8763128818973</v>
      </c>
      <c r="C44" s="24">
        <f t="shared" si="5"/>
        <v>1176.286510214499</v>
      </c>
      <c r="D44" s="111">
        <f t="shared" si="1"/>
        <v>322.5898026673983</v>
      </c>
      <c r="E44" s="20">
        <f t="shared" si="2"/>
        <v>150</v>
      </c>
      <c r="F44" s="20">
        <f t="shared" si="6"/>
        <v>234784.7122402324</v>
      </c>
      <c r="G44">
        <f t="shared" si="3"/>
        <v>1</v>
      </c>
    </row>
    <row r="45" spans="1:7" ht="12.75">
      <c r="A45">
        <f t="shared" si="4"/>
        <v>36</v>
      </c>
      <c r="B45" s="110">
        <f t="shared" si="0"/>
        <v>1498.8763128818973</v>
      </c>
      <c r="C45" s="24">
        <f t="shared" si="5"/>
        <v>1173.9235612011619</v>
      </c>
      <c r="D45" s="111">
        <f t="shared" si="1"/>
        <v>324.95275168073545</v>
      </c>
      <c r="E45" s="20">
        <f t="shared" si="2"/>
        <v>150</v>
      </c>
      <c r="F45" s="20">
        <f t="shared" si="6"/>
        <v>234309.75948855164</v>
      </c>
      <c r="G45">
        <f t="shared" si="3"/>
        <v>1</v>
      </c>
    </row>
    <row r="46" spans="1:7" ht="12.75">
      <c r="A46">
        <f t="shared" si="4"/>
        <v>37</v>
      </c>
      <c r="B46" s="110">
        <f t="shared" si="0"/>
        <v>1498.8763128818973</v>
      </c>
      <c r="C46" s="24">
        <f t="shared" si="5"/>
        <v>1171.5487974427583</v>
      </c>
      <c r="D46" s="111">
        <f t="shared" si="1"/>
        <v>327.327515439139</v>
      </c>
      <c r="E46" s="20">
        <f t="shared" si="2"/>
        <v>150</v>
      </c>
      <c r="F46" s="20">
        <f t="shared" si="6"/>
        <v>233832.4319731125</v>
      </c>
      <c r="G46">
        <f t="shared" si="3"/>
        <v>1</v>
      </c>
    </row>
    <row r="47" spans="1:7" ht="12.75">
      <c r="A47">
        <f t="shared" si="4"/>
        <v>38</v>
      </c>
      <c r="B47" s="110">
        <f t="shared" si="0"/>
        <v>1498.8763128818973</v>
      </c>
      <c r="C47" s="24">
        <f t="shared" si="5"/>
        <v>1169.1621598655627</v>
      </c>
      <c r="D47" s="111">
        <f t="shared" si="1"/>
        <v>329.71415301633465</v>
      </c>
      <c r="E47" s="20">
        <f t="shared" si="2"/>
        <v>150</v>
      </c>
      <c r="F47" s="20">
        <f t="shared" si="6"/>
        <v>233352.71782009618</v>
      </c>
      <c r="G47">
        <f t="shared" si="3"/>
        <v>1</v>
      </c>
    </row>
    <row r="48" spans="1:7" ht="12.75">
      <c r="A48">
        <f t="shared" si="4"/>
        <v>39</v>
      </c>
      <c r="B48" s="110">
        <f t="shared" si="0"/>
        <v>1498.8763128818973</v>
      </c>
      <c r="C48" s="24">
        <f t="shared" si="5"/>
        <v>1166.7635891004809</v>
      </c>
      <c r="D48" s="111">
        <f t="shared" si="1"/>
        <v>332.11272378141643</v>
      </c>
      <c r="E48" s="20">
        <f t="shared" si="2"/>
        <v>150</v>
      </c>
      <c r="F48" s="20">
        <f t="shared" si="6"/>
        <v>232870.60509631477</v>
      </c>
      <c r="G48">
        <f t="shared" si="3"/>
        <v>1</v>
      </c>
    </row>
    <row r="49" spans="1:7" ht="12.75">
      <c r="A49">
        <f t="shared" si="4"/>
        <v>40</v>
      </c>
      <c r="B49" s="110">
        <f t="shared" si="0"/>
        <v>1498.8763128818973</v>
      </c>
      <c r="C49" s="24">
        <f t="shared" si="5"/>
        <v>1164.353025481574</v>
      </c>
      <c r="D49" s="111">
        <f t="shared" si="1"/>
        <v>334.5232874003234</v>
      </c>
      <c r="E49" s="20">
        <f t="shared" si="2"/>
        <v>150</v>
      </c>
      <c r="F49" s="20">
        <f t="shared" si="6"/>
        <v>232386.08180891446</v>
      </c>
      <c r="G49">
        <f t="shared" si="3"/>
        <v>1</v>
      </c>
    </row>
    <row r="50" spans="1:7" ht="12.75">
      <c r="A50">
        <f t="shared" si="4"/>
        <v>41</v>
      </c>
      <c r="B50" s="110">
        <f t="shared" si="0"/>
        <v>1498.8763128818973</v>
      </c>
      <c r="C50" s="24">
        <f t="shared" si="5"/>
        <v>1161.9304090445723</v>
      </c>
      <c r="D50" s="111">
        <f t="shared" si="1"/>
        <v>336.945903837325</v>
      </c>
      <c r="E50" s="20">
        <f t="shared" si="2"/>
        <v>150</v>
      </c>
      <c r="F50" s="20">
        <f t="shared" si="6"/>
        <v>231899.13590507713</v>
      </c>
      <c r="G50">
        <f t="shared" si="3"/>
        <v>1</v>
      </c>
    </row>
    <row r="51" spans="1:7" ht="12.75">
      <c r="A51">
        <f t="shared" si="4"/>
        <v>42</v>
      </c>
      <c r="B51" s="110">
        <f t="shared" si="0"/>
        <v>1498.8763128818973</v>
      </c>
      <c r="C51" s="24">
        <f t="shared" si="5"/>
        <v>1159.4956795253856</v>
      </c>
      <c r="D51" s="111">
        <f t="shared" si="1"/>
        <v>339.3806333565117</v>
      </c>
      <c r="E51" s="20">
        <f t="shared" si="2"/>
        <v>150</v>
      </c>
      <c r="F51" s="20">
        <f t="shared" si="6"/>
        <v>231409.7552717206</v>
      </c>
      <c r="G51">
        <f t="shared" si="3"/>
        <v>1</v>
      </c>
    </row>
    <row r="52" spans="1:7" ht="12.75">
      <c r="A52">
        <f t="shared" si="4"/>
        <v>43</v>
      </c>
      <c r="B52" s="110">
        <f t="shared" si="0"/>
        <v>1498.8763128818973</v>
      </c>
      <c r="C52" s="24">
        <f t="shared" si="5"/>
        <v>1157.0487763586032</v>
      </c>
      <c r="D52" s="111">
        <f t="shared" si="1"/>
        <v>341.82753652329416</v>
      </c>
      <c r="E52" s="20">
        <f t="shared" si="2"/>
        <v>150</v>
      </c>
      <c r="F52" s="20">
        <f t="shared" si="6"/>
        <v>230917.92773519733</v>
      </c>
      <c r="G52">
        <f t="shared" si="3"/>
        <v>1</v>
      </c>
    </row>
    <row r="53" spans="1:7" ht="12.75">
      <c r="A53">
        <f t="shared" si="4"/>
        <v>44</v>
      </c>
      <c r="B53" s="110">
        <f t="shared" si="0"/>
        <v>1498.8763128818973</v>
      </c>
      <c r="C53" s="24">
        <f t="shared" si="5"/>
        <v>1154.5896386759866</v>
      </c>
      <c r="D53" s="111">
        <f t="shared" si="1"/>
        <v>344.2866742059107</v>
      </c>
      <c r="E53" s="20">
        <f t="shared" si="2"/>
        <v>150</v>
      </c>
      <c r="F53" s="20">
        <f t="shared" si="6"/>
        <v>230423.64106099142</v>
      </c>
      <c r="G53">
        <f t="shared" si="3"/>
        <v>1</v>
      </c>
    </row>
    <row r="54" spans="1:7" ht="12.75">
      <c r="A54">
        <f t="shared" si="4"/>
        <v>45</v>
      </c>
      <c r="B54" s="110">
        <f t="shared" si="0"/>
        <v>1498.8763128818973</v>
      </c>
      <c r="C54" s="24">
        <f t="shared" si="5"/>
        <v>1152.1182053049572</v>
      </c>
      <c r="D54" s="111">
        <f t="shared" si="1"/>
        <v>346.7581075769401</v>
      </c>
      <c r="E54" s="20">
        <f t="shared" si="2"/>
        <v>150</v>
      </c>
      <c r="F54" s="20">
        <f t="shared" si="6"/>
        <v>229926.8829534145</v>
      </c>
      <c r="G54">
        <f t="shared" si="3"/>
        <v>1</v>
      </c>
    </row>
    <row r="55" spans="1:7" ht="12.75">
      <c r="A55">
        <f t="shared" si="4"/>
        <v>46</v>
      </c>
      <c r="B55" s="110">
        <f t="shared" si="0"/>
        <v>1498.8763128818973</v>
      </c>
      <c r="C55" s="24">
        <f t="shared" si="5"/>
        <v>1149.6344147670725</v>
      </c>
      <c r="D55" s="111">
        <f t="shared" si="1"/>
        <v>349.24189811482483</v>
      </c>
      <c r="E55" s="20">
        <f t="shared" si="2"/>
        <v>150</v>
      </c>
      <c r="F55" s="20">
        <f t="shared" si="6"/>
        <v>229427.64105529967</v>
      </c>
      <c r="G55">
        <f t="shared" si="3"/>
        <v>1</v>
      </c>
    </row>
    <row r="56" spans="1:7" ht="12.75">
      <c r="A56">
        <f t="shared" si="4"/>
        <v>47</v>
      </c>
      <c r="B56" s="110">
        <f t="shared" si="0"/>
        <v>1498.8763128818973</v>
      </c>
      <c r="C56" s="24">
        <f t="shared" si="5"/>
        <v>1147.1382052764984</v>
      </c>
      <c r="D56" s="111">
        <f t="shared" si="1"/>
        <v>351.7381076053989</v>
      </c>
      <c r="E56" s="20">
        <f t="shared" si="2"/>
        <v>150</v>
      </c>
      <c r="F56" s="20">
        <f t="shared" si="6"/>
        <v>228925.90294769427</v>
      </c>
      <c r="G56">
        <f t="shared" si="3"/>
        <v>1</v>
      </c>
    </row>
    <row r="57" spans="1:7" ht="12.75">
      <c r="A57">
        <f t="shared" si="4"/>
        <v>48</v>
      </c>
      <c r="B57" s="110">
        <f t="shared" si="0"/>
        <v>1498.8763128818973</v>
      </c>
      <c r="C57" s="24">
        <f t="shared" si="5"/>
        <v>1144.6295147384715</v>
      </c>
      <c r="D57" s="111">
        <f t="shared" si="1"/>
        <v>354.24679814342585</v>
      </c>
      <c r="E57" s="20">
        <f t="shared" si="2"/>
        <v>150</v>
      </c>
      <c r="F57" s="20">
        <f t="shared" si="6"/>
        <v>228421.65614955084</v>
      </c>
      <c r="G57">
        <f t="shared" si="3"/>
        <v>1</v>
      </c>
    </row>
    <row r="58" spans="1:7" ht="12.75">
      <c r="A58">
        <f t="shared" si="4"/>
        <v>49</v>
      </c>
      <c r="B58" s="110">
        <f t="shared" si="0"/>
        <v>1498.8763128818973</v>
      </c>
      <c r="C58" s="24">
        <f t="shared" si="5"/>
        <v>1142.1082807477542</v>
      </c>
      <c r="D58" s="111">
        <f t="shared" si="1"/>
        <v>356.76803213414314</v>
      </c>
      <c r="E58" s="20">
        <f t="shared" si="2"/>
        <v>150</v>
      </c>
      <c r="F58" s="20">
        <f t="shared" si="6"/>
        <v>227914.8881174167</v>
      </c>
      <c r="G58">
        <f t="shared" si="3"/>
        <v>1</v>
      </c>
    </row>
    <row r="59" spans="1:7" ht="12.75">
      <c r="A59">
        <f t="shared" si="4"/>
        <v>50</v>
      </c>
      <c r="B59" s="110">
        <f t="shared" si="0"/>
        <v>1498.8763128818973</v>
      </c>
      <c r="C59" s="24">
        <f t="shared" si="5"/>
        <v>1139.5744405870835</v>
      </c>
      <c r="D59" s="111">
        <f t="shared" si="1"/>
        <v>359.30187229481385</v>
      </c>
      <c r="E59" s="20">
        <f t="shared" si="2"/>
        <v>150</v>
      </c>
      <c r="F59" s="20">
        <f t="shared" si="6"/>
        <v>227405.5862451219</v>
      </c>
      <c r="G59">
        <f t="shared" si="3"/>
        <v>1</v>
      </c>
    </row>
    <row r="60" spans="1:7" ht="12.75">
      <c r="A60">
        <f t="shared" si="4"/>
        <v>51</v>
      </c>
      <c r="B60" s="110">
        <f t="shared" si="0"/>
        <v>1498.8763128818973</v>
      </c>
      <c r="C60" s="24">
        <f t="shared" si="5"/>
        <v>1137.0279312256096</v>
      </c>
      <c r="D60" s="111">
        <f t="shared" si="1"/>
        <v>361.84838165628776</v>
      </c>
      <c r="E60" s="20">
        <f t="shared" si="2"/>
        <v>150</v>
      </c>
      <c r="F60" s="20">
        <f t="shared" si="6"/>
        <v>226893.73786346562</v>
      </c>
      <c r="G60">
        <f t="shared" si="3"/>
        <v>1</v>
      </c>
    </row>
    <row r="61" spans="1:7" ht="12.75">
      <c r="A61">
        <f t="shared" si="4"/>
        <v>52</v>
      </c>
      <c r="B61" s="110">
        <f t="shared" si="0"/>
        <v>1498.8763128818973</v>
      </c>
      <c r="C61" s="24">
        <f t="shared" si="5"/>
        <v>1134.4686893173282</v>
      </c>
      <c r="D61" s="111">
        <f t="shared" si="1"/>
        <v>364.4076235645691</v>
      </c>
      <c r="E61" s="20">
        <f t="shared" si="2"/>
        <v>150</v>
      </c>
      <c r="F61" s="20">
        <f t="shared" si="6"/>
        <v>226379.33023990106</v>
      </c>
      <c r="G61">
        <f t="shared" si="3"/>
        <v>1</v>
      </c>
    </row>
    <row r="62" spans="1:7" ht="12.75">
      <c r="A62">
        <f t="shared" si="4"/>
        <v>53</v>
      </c>
      <c r="B62" s="110">
        <f t="shared" si="0"/>
        <v>1498.8763128818973</v>
      </c>
      <c r="C62" s="24">
        <f t="shared" si="5"/>
        <v>1131.8966511995054</v>
      </c>
      <c r="D62" s="111">
        <f t="shared" si="1"/>
        <v>366.9796616823919</v>
      </c>
      <c r="E62" s="20">
        <f t="shared" si="2"/>
        <v>150</v>
      </c>
      <c r="F62" s="20">
        <f t="shared" si="6"/>
        <v>225862.35057821867</v>
      </c>
      <c r="G62">
        <f t="shared" si="3"/>
        <v>1</v>
      </c>
    </row>
    <row r="63" spans="1:7" ht="12.75">
      <c r="A63">
        <f t="shared" si="4"/>
        <v>54</v>
      </c>
      <c r="B63" s="110">
        <f t="shared" si="0"/>
        <v>1498.8763128818973</v>
      </c>
      <c r="C63" s="24">
        <f t="shared" si="5"/>
        <v>1129.3117528910934</v>
      </c>
      <c r="D63" s="111">
        <f t="shared" si="1"/>
        <v>369.5645599908039</v>
      </c>
      <c r="E63" s="20">
        <f t="shared" si="2"/>
        <v>150</v>
      </c>
      <c r="F63" s="20">
        <f t="shared" si="6"/>
        <v>225342.78601822787</v>
      </c>
      <c r="G63">
        <f t="shared" si="3"/>
        <v>1</v>
      </c>
    </row>
    <row r="64" spans="1:7" ht="12.75">
      <c r="A64">
        <f t="shared" si="4"/>
        <v>55</v>
      </c>
      <c r="B64" s="110">
        <f t="shared" si="0"/>
        <v>1498.8763128818973</v>
      </c>
      <c r="C64" s="24">
        <f t="shared" si="5"/>
        <v>1126.7139300911394</v>
      </c>
      <c r="D64" s="111">
        <f t="shared" si="1"/>
        <v>372.1623827907579</v>
      </c>
      <c r="E64" s="20">
        <f t="shared" si="2"/>
        <v>150</v>
      </c>
      <c r="F64" s="20">
        <f t="shared" si="6"/>
        <v>224820.6236354371</v>
      </c>
      <c r="G64">
        <f t="shared" si="3"/>
        <v>1</v>
      </c>
    </row>
    <row r="65" spans="1:7" ht="12.75">
      <c r="A65">
        <f t="shared" si="4"/>
        <v>56</v>
      </c>
      <c r="B65" s="110">
        <f t="shared" si="0"/>
        <v>1498.8763128818973</v>
      </c>
      <c r="C65" s="24">
        <f t="shared" si="5"/>
        <v>1124.1031181771855</v>
      </c>
      <c r="D65" s="111">
        <f t="shared" si="1"/>
        <v>374.77319470471184</v>
      </c>
      <c r="E65" s="20">
        <f t="shared" si="2"/>
        <v>150</v>
      </c>
      <c r="F65" s="20">
        <f t="shared" si="6"/>
        <v>224295.8504407324</v>
      </c>
      <c r="G65">
        <f t="shared" si="3"/>
        <v>1</v>
      </c>
    </row>
    <row r="66" spans="1:7" ht="12.75">
      <c r="A66">
        <f t="shared" si="4"/>
        <v>57</v>
      </c>
      <c r="B66" s="110">
        <f t="shared" si="0"/>
        <v>1498.8763128818973</v>
      </c>
      <c r="C66" s="24">
        <f t="shared" si="5"/>
        <v>1121.479252203662</v>
      </c>
      <c r="D66" s="111">
        <f t="shared" si="1"/>
        <v>377.3970606782352</v>
      </c>
      <c r="E66" s="20">
        <f t="shared" si="2"/>
        <v>150</v>
      </c>
      <c r="F66" s="20">
        <f t="shared" si="6"/>
        <v>223768.45338005418</v>
      </c>
      <c r="G66">
        <f t="shared" si="3"/>
        <v>1</v>
      </c>
    </row>
    <row r="67" spans="1:7" ht="12.75">
      <c r="A67">
        <f t="shared" si="4"/>
        <v>58</v>
      </c>
      <c r="B67" s="110">
        <f t="shared" si="0"/>
        <v>1498.8763128818973</v>
      </c>
      <c r="C67" s="24">
        <f t="shared" si="5"/>
        <v>1118.842266900271</v>
      </c>
      <c r="D67" s="111">
        <f t="shared" si="1"/>
        <v>380.0340459816264</v>
      </c>
      <c r="E67" s="20">
        <f t="shared" si="2"/>
        <v>150</v>
      </c>
      <c r="F67" s="20">
        <f t="shared" si="6"/>
        <v>223238.41933407256</v>
      </c>
      <c r="G67">
        <f t="shared" si="3"/>
        <v>1</v>
      </c>
    </row>
    <row r="68" spans="1:7" ht="12.75">
      <c r="A68">
        <f t="shared" si="4"/>
        <v>59</v>
      </c>
      <c r="B68" s="110">
        <f t="shared" si="0"/>
        <v>1498.8763128818973</v>
      </c>
      <c r="C68" s="24">
        <f t="shared" si="5"/>
        <v>1116.1920966703628</v>
      </c>
      <c r="D68" s="111">
        <f t="shared" si="1"/>
        <v>382.6842162115345</v>
      </c>
      <c r="E68" s="20">
        <f t="shared" si="2"/>
        <v>150</v>
      </c>
      <c r="F68" s="20">
        <f t="shared" si="6"/>
        <v>222705.73511786104</v>
      </c>
      <c r="G68">
        <f t="shared" si="3"/>
        <v>1</v>
      </c>
    </row>
    <row r="69" spans="1:7" ht="12.75">
      <c r="A69">
        <f t="shared" si="4"/>
        <v>60</v>
      </c>
      <c r="B69" s="110">
        <f t="shared" si="0"/>
        <v>1498.8763128818973</v>
      </c>
      <c r="C69" s="24">
        <f t="shared" si="5"/>
        <v>1113.5286755893053</v>
      </c>
      <c r="D69" s="111">
        <f t="shared" si="1"/>
        <v>385.347637292592</v>
      </c>
      <c r="E69" s="20">
        <f t="shared" si="2"/>
        <v>150</v>
      </c>
      <c r="F69" s="20">
        <f t="shared" si="6"/>
        <v>222170.38748056846</v>
      </c>
      <c r="G69">
        <f t="shared" si="3"/>
        <v>1</v>
      </c>
    </row>
    <row r="70" spans="1:7" ht="12.75">
      <c r="A70">
        <f t="shared" si="4"/>
        <v>61</v>
      </c>
      <c r="B70" s="110">
        <f t="shared" si="0"/>
        <v>1498.8763128818973</v>
      </c>
      <c r="C70" s="24">
        <f t="shared" si="5"/>
        <v>1110.8519374028424</v>
      </c>
      <c r="D70" s="111">
        <f t="shared" si="1"/>
        <v>388.0243754790549</v>
      </c>
      <c r="E70" s="20">
        <f t="shared" si="2"/>
        <v>150</v>
      </c>
      <c r="F70" s="20">
        <f t="shared" si="6"/>
        <v>221632.3631050894</v>
      </c>
      <c r="G70">
        <f t="shared" si="3"/>
        <v>1</v>
      </c>
    </row>
    <row r="71" spans="1:7" ht="12.75">
      <c r="A71">
        <f t="shared" si="4"/>
        <v>62</v>
      </c>
      <c r="B71" s="110">
        <f t="shared" si="0"/>
        <v>1498.8763128818973</v>
      </c>
      <c r="C71" s="24">
        <f t="shared" si="5"/>
        <v>1108.161815525447</v>
      </c>
      <c r="D71" s="111">
        <f t="shared" si="1"/>
        <v>390.71449735645024</v>
      </c>
      <c r="E71" s="20">
        <f t="shared" si="2"/>
        <v>150</v>
      </c>
      <c r="F71" s="20">
        <f t="shared" si="6"/>
        <v>221091.64860773296</v>
      </c>
      <c r="G71">
        <f t="shared" si="3"/>
        <v>1</v>
      </c>
    </row>
    <row r="72" spans="1:7" ht="12.75">
      <c r="A72">
        <f t="shared" si="4"/>
        <v>63</v>
      </c>
      <c r="B72" s="110">
        <f t="shared" si="0"/>
        <v>1498.8763128818973</v>
      </c>
      <c r="C72" s="24">
        <f t="shared" si="5"/>
        <v>1105.458243038665</v>
      </c>
      <c r="D72" s="111">
        <f t="shared" si="1"/>
        <v>393.4180698432324</v>
      </c>
      <c r="E72" s="20">
        <f t="shared" si="2"/>
        <v>150</v>
      </c>
      <c r="F72" s="20">
        <f t="shared" si="6"/>
        <v>220548.23053788973</v>
      </c>
      <c r="G72">
        <f t="shared" si="3"/>
        <v>1</v>
      </c>
    </row>
    <row r="73" spans="1:7" ht="12.75">
      <c r="A73">
        <f t="shared" si="4"/>
        <v>64</v>
      </c>
      <c r="B73" s="110">
        <f t="shared" si="0"/>
        <v>1498.8763128818973</v>
      </c>
      <c r="C73" s="24">
        <f t="shared" si="5"/>
        <v>1102.7411526894487</v>
      </c>
      <c r="D73" s="111">
        <f t="shared" si="1"/>
        <v>396.13516019244867</v>
      </c>
      <c r="E73" s="20">
        <f t="shared" si="2"/>
        <v>150</v>
      </c>
      <c r="F73" s="20">
        <f t="shared" si="6"/>
        <v>220002.0953776973</v>
      </c>
      <c r="G73">
        <f t="shared" si="3"/>
        <v>1</v>
      </c>
    </row>
    <row r="74" spans="1:7" ht="12.75">
      <c r="A74">
        <f t="shared" si="4"/>
        <v>65</v>
      </c>
      <c r="B74" s="110">
        <f t="shared" si="0"/>
        <v>1498.8763128818973</v>
      </c>
      <c r="C74" s="24">
        <f t="shared" si="5"/>
        <v>1100.0104768884864</v>
      </c>
      <c r="D74" s="111">
        <f t="shared" si="1"/>
        <v>398.8658359934109</v>
      </c>
      <c r="E74" s="20">
        <f t="shared" si="2"/>
        <v>150</v>
      </c>
      <c r="F74" s="20">
        <f t="shared" si="6"/>
        <v>219453.22954170388</v>
      </c>
      <c r="G74">
        <f t="shared" si="3"/>
        <v>1</v>
      </c>
    </row>
    <row r="75" spans="1:7" ht="12.75">
      <c r="A75">
        <f t="shared" si="4"/>
        <v>66</v>
      </c>
      <c r="B75" s="110">
        <f aca="true" t="shared" si="7" ref="B75:B138">PMT(($C$3/12),$C$2,-$C$4)</f>
        <v>1498.8763128818973</v>
      </c>
      <c r="C75" s="24">
        <f t="shared" si="5"/>
        <v>1097.2661477085194</v>
      </c>
      <c r="D75" s="111">
        <f aca="true" t="shared" si="8" ref="D75:D138">B75-C75</f>
        <v>401.61016517337794</v>
      </c>
      <c r="E75" s="20">
        <f aca="true" t="shared" si="9" ref="E75:E138">$C$5</f>
        <v>150</v>
      </c>
      <c r="F75" s="20">
        <f t="shared" si="6"/>
        <v>218901.6193765305</v>
      </c>
      <c r="G75">
        <f aca="true" t="shared" si="10" ref="G75:G138">IF(F75&gt;0,1,0)</f>
        <v>1</v>
      </c>
    </row>
    <row r="76" spans="1:7" ht="12.75">
      <c r="A76">
        <f aca="true" t="shared" si="11" ref="A76:A139">A75+1</f>
        <v>67</v>
      </c>
      <c r="B76" s="110">
        <f t="shared" si="7"/>
        <v>1498.8763128818973</v>
      </c>
      <c r="C76" s="24">
        <f aca="true" t="shared" si="12" ref="C76:C139">($C$3/12)*F75</f>
        <v>1094.5080968826526</v>
      </c>
      <c r="D76" s="111">
        <f t="shared" si="8"/>
        <v>404.36821599924474</v>
      </c>
      <c r="E76" s="20">
        <f t="shared" si="9"/>
        <v>150</v>
      </c>
      <c r="F76" s="20">
        <f aca="true" t="shared" si="13" ref="F76:F139">IF(F75&gt;0,F75-D76-E76,0)</f>
        <v>218347.25116053125</v>
      </c>
      <c r="G76">
        <f t="shared" si="10"/>
        <v>1</v>
      </c>
    </row>
    <row r="77" spans="1:7" ht="12.75">
      <c r="A77">
        <f t="shared" si="11"/>
        <v>68</v>
      </c>
      <c r="B77" s="110">
        <f t="shared" si="7"/>
        <v>1498.8763128818973</v>
      </c>
      <c r="C77" s="24">
        <f t="shared" si="12"/>
        <v>1091.7362558026562</v>
      </c>
      <c r="D77" s="111">
        <f t="shared" si="8"/>
        <v>407.14005707924116</v>
      </c>
      <c r="E77" s="20">
        <f t="shared" si="9"/>
        <v>150</v>
      </c>
      <c r="F77" s="20">
        <f t="shared" si="13"/>
        <v>217790.111103452</v>
      </c>
      <c r="G77">
        <f t="shared" si="10"/>
        <v>1</v>
      </c>
    </row>
    <row r="78" spans="1:7" ht="12.75">
      <c r="A78">
        <f t="shared" si="11"/>
        <v>69</v>
      </c>
      <c r="B78" s="110">
        <f t="shared" si="7"/>
        <v>1498.8763128818973</v>
      </c>
      <c r="C78" s="24">
        <f t="shared" si="12"/>
        <v>1088.95055551726</v>
      </c>
      <c r="D78" s="111">
        <f t="shared" si="8"/>
        <v>409.9257573646373</v>
      </c>
      <c r="E78" s="20">
        <f t="shared" si="9"/>
        <v>150</v>
      </c>
      <c r="F78" s="20">
        <f t="shared" si="13"/>
        <v>217230.18534608738</v>
      </c>
      <c r="G78">
        <f t="shared" si="10"/>
        <v>1</v>
      </c>
    </row>
    <row r="79" spans="1:7" ht="12.75">
      <c r="A79">
        <f t="shared" si="11"/>
        <v>70</v>
      </c>
      <c r="B79" s="110">
        <f t="shared" si="7"/>
        <v>1498.8763128818973</v>
      </c>
      <c r="C79" s="24">
        <f t="shared" si="12"/>
        <v>1086.1509267304368</v>
      </c>
      <c r="D79" s="111">
        <f t="shared" si="8"/>
        <v>412.7253861514605</v>
      </c>
      <c r="E79" s="20">
        <f t="shared" si="9"/>
        <v>150</v>
      </c>
      <c r="F79" s="20">
        <f t="shared" si="13"/>
        <v>216667.45995993592</v>
      </c>
      <c r="G79">
        <f t="shared" si="10"/>
        <v>1</v>
      </c>
    </row>
    <row r="80" spans="1:7" ht="12.75">
      <c r="A80">
        <f t="shared" si="11"/>
        <v>71</v>
      </c>
      <c r="B80" s="110">
        <f t="shared" si="7"/>
        <v>1498.8763128818973</v>
      </c>
      <c r="C80" s="24">
        <f t="shared" si="12"/>
        <v>1083.3372997996796</v>
      </c>
      <c r="D80" s="111">
        <f t="shared" si="8"/>
        <v>415.5390130822177</v>
      </c>
      <c r="E80" s="20">
        <f t="shared" si="9"/>
        <v>150</v>
      </c>
      <c r="F80" s="20">
        <f t="shared" si="13"/>
        <v>216101.9209468537</v>
      </c>
      <c r="G80">
        <f t="shared" si="10"/>
        <v>1</v>
      </c>
    </row>
    <row r="81" spans="1:7" ht="12.75">
      <c r="A81">
        <f t="shared" si="11"/>
        <v>72</v>
      </c>
      <c r="B81" s="110">
        <f t="shared" si="7"/>
        <v>1498.8763128818973</v>
      </c>
      <c r="C81" s="24">
        <f t="shared" si="12"/>
        <v>1080.5096047342686</v>
      </c>
      <c r="D81" s="111">
        <f t="shared" si="8"/>
        <v>418.36670814762874</v>
      </c>
      <c r="E81" s="20">
        <f t="shared" si="9"/>
        <v>150</v>
      </c>
      <c r="F81" s="20">
        <f t="shared" si="13"/>
        <v>215533.55423870607</v>
      </c>
      <c r="G81">
        <f t="shared" si="10"/>
        <v>1</v>
      </c>
    </row>
    <row r="82" spans="1:7" ht="12.75">
      <c r="A82">
        <f t="shared" si="11"/>
        <v>73</v>
      </c>
      <c r="B82" s="110">
        <f t="shared" si="7"/>
        <v>1498.8763128818973</v>
      </c>
      <c r="C82" s="24">
        <f t="shared" si="12"/>
        <v>1077.6677711935304</v>
      </c>
      <c r="D82" s="111">
        <f t="shared" si="8"/>
        <v>421.20854168836695</v>
      </c>
      <c r="E82" s="20">
        <f t="shared" si="9"/>
        <v>150</v>
      </c>
      <c r="F82" s="20">
        <f t="shared" si="13"/>
        <v>214962.3456970177</v>
      </c>
      <c r="G82">
        <f t="shared" si="10"/>
        <v>1</v>
      </c>
    </row>
    <row r="83" spans="1:7" ht="12.75">
      <c r="A83">
        <f t="shared" si="11"/>
        <v>74</v>
      </c>
      <c r="B83" s="110">
        <f t="shared" si="7"/>
        <v>1498.8763128818973</v>
      </c>
      <c r="C83" s="24">
        <f t="shared" si="12"/>
        <v>1074.8117284850885</v>
      </c>
      <c r="D83" s="111">
        <f t="shared" si="8"/>
        <v>424.06458439680887</v>
      </c>
      <c r="E83" s="20">
        <f t="shared" si="9"/>
        <v>150</v>
      </c>
      <c r="F83" s="20">
        <f t="shared" si="13"/>
        <v>214388.2811126209</v>
      </c>
      <c r="G83">
        <f t="shared" si="10"/>
        <v>1</v>
      </c>
    </row>
    <row r="84" spans="1:7" ht="12.75">
      <c r="A84">
        <f t="shared" si="11"/>
        <v>75</v>
      </c>
      <c r="B84" s="110">
        <f t="shared" si="7"/>
        <v>1498.8763128818973</v>
      </c>
      <c r="C84" s="24">
        <f t="shared" si="12"/>
        <v>1071.9414055631046</v>
      </c>
      <c r="D84" s="111">
        <f t="shared" si="8"/>
        <v>426.93490731879274</v>
      </c>
      <c r="E84" s="20">
        <f t="shared" si="9"/>
        <v>150</v>
      </c>
      <c r="F84" s="20">
        <f t="shared" si="13"/>
        <v>213811.3462053021</v>
      </c>
      <c r="G84">
        <f t="shared" si="10"/>
        <v>1</v>
      </c>
    </row>
    <row r="85" spans="1:7" ht="12.75">
      <c r="A85">
        <f t="shared" si="11"/>
        <v>76</v>
      </c>
      <c r="B85" s="110">
        <f t="shared" si="7"/>
        <v>1498.8763128818973</v>
      </c>
      <c r="C85" s="24">
        <f t="shared" si="12"/>
        <v>1069.0567310265105</v>
      </c>
      <c r="D85" s="111">
        <f t="shared" si="8"/>
        <v>429.8195818553868</v>
      </c>
      <c r="E85" s="20">
        <f t="shared" si="9"/>
        <v>150</v>
      </c>
      <c r="F85" s="20">
        <f t="shared" si="13"/>
        <v>213231.52662344673</v>
      </c>
      <c r="G85">
        <f t="shared" si="10"/>
        <v>1</v>
      </c>
    </row>
    <row r="86" spans="1:7" ht="12.75">
      <c r="A86">
        <f t="shared" si="11"/>
        <v>77</v>
      </c>
      <c r="B86" s="110">
        <f t="shared" si="7"/>
        <v>1498.8763128818973</v>
      </c>
      <c r="C86" s="24">
        <f t="shared" si="12"/>
        <v>1066.1576331172337</v>
      </c>
      <c r="D86" s="111">
        <f t="shared" si="8"/>
        <v>432.71867976466365</v>
      </c>
      <c r="E86" s="20">
        <f t="shared" si="9"/>
        <v>150</v>
      </c>
      <c r="F86" s="20">
        <f t="shared" si="13"/>
        <v>212648.80794368207</v>
      </c>
      <c r="G86">
        <f t="shared" si="10"/>
        <v>1</v>
      </c>
    </row>
    <row r="87" spans="1:7" ht="12.75">
      <c r="A87">
        <f t="shared" si="11"/>
        <v>78</v>
      </c>
      <c r="B87" s="110">
        <f t="shared" si="7"/>
        <v>1498.8763128818973</v>
      </c>
      <c r="C87" s="24">
        <f t="shared" si="12"/>
        <v>1063.2440397184105</v>
      </c>
      <c r="D87" s="111">
        <f t="shared" si="8"/>
        <v>435.63227316348684</v>
      </c>
      <c r="E87" s="20">
        <f t="shared" si="9"/>
        <v>150</v>
      </c>
      <c r="F87" s="20">
        <f t="shared" si="13"/>
        <v>212063.17567051857</v>
      </c>
      <c r="G87">
        <f t="shared" si="10"/>
        <v>1</v>
      </c>
    </row>
    <row r="88" spans="1:7" ht="12.75">
      <c r="A88">
        <f t="shared" si="11"/>
        <v>79</v>
      </c>
      <c r="B88" s="110">
        <f t="shared" si="7"/>
        <v>1498.8763128818973</v>
      </c>
      <c r="C88" s="24">
        <f t="shared" si="12"/>
        <v>1060.3158783525928</v>
      </c>
      <c r="D88" s="111">
        <f t="shared" si="8"/>
        <v>438.56043452930453</v>
      </c>
      <c r="E88" s="20">
        <f t="shared" si="9"/>
        <v>150</v>
      </c>
      <c r="F88" s="20">
        <f t="shared" si="13"/>
        <v>211474.61523598927</v>
      </c>
      <c r="G88">
        <f t="shared" si="10"/>
        <v>1</v>
      </c>
    </row>
    <row r="89" spans="1:7" ht="12.75">
      <c r="A89">
        <f t="shared" si="11"/>
        <v>80</v>
      </c>
      <c r="B89" s="110">
        <f t="shared" si="7"/>
        <v>1498.8763128818973</v>
      </c>
      <c r="C89" s="24">
        <f t="shared" si="12"/>
        <v>1057.3730761799463</v>
      </c>
      <c r="D89" s="111">
        <f t="shared" si="8"/>
        <v>441.503236701951</v>
      </c>
      <c r="E89" s="20">
        <f t="shared" si="9"/>
        <v>150</v>
      </c>
      <c r="F89" s="20">
        <f t="shared" si="13"/>
        <v>210883.11199928733</v>
      </c>
      <c r="G89">
        <f t="shared" si="10"/>
        <v>1</v>
      </c>
    </row>
    <row r="90" spans="1:7" ht="12.75">
      <c r="A90">
        <f t="shared" si="11"/>
        <v>81</v>
      </c>
      <c r="B90" s="110">
        <f t="shared" si="7"/>
        <v>1498.8763128818973</v>
      </c>
      <c r="C90" s="24">
        <f t="shared" si="12"/>
        <v>1054.4155599964367</v>
      </c>
      <c r="D90" s="111">
        <f t="shared" si="8"/>
        <v>444.4607528854606</v>
      </c>
      <c r="E90" s="20">
        <f t="shared" si="9"/>
        <v>150</v>
      </c>
      <c r="F90" s="20">
        <f t="shared" si="13"/>
        <v>210288.65124640186</v>
      </c>
      <c r="G90">
        <f t="shared" si="10"/>
        <v>1</v>
      </c>
    </row>
    <row r="91" spans="1:7" ht="12.75">
      <c r="A91">
        <f t="shared" si="11"/>
        <v>82</v>
      </c>
      <c r="B91" s="110">
        <f t="shared" si="7"/>
        <v>1498.8763128818973</v>
      </c>
      <c r="C91" s="24">
        <f t="shared" si="12"/>
        <v>1051.4432562320094</v>
      </c>
      <c r="D91" s="111">
        <f t="shared" si="8"/>
        <v>447.43305664988793</v>
      </c>
      <c r="E91" s="20">
        <f t="shared" si="9"/>
        <v>150</v>
      </c>
      <c r="F91" s="20">
        <f t="shared" si="13"/>
        <v>209691.21818975196</v>
      </c>
      <c r="G91">
        <f t="shared" si="10"/>
        <v>1</v>
      </c>
    </row>
    <row r="92" spans="1:7" ht="12.75">
      <c r="A92">
        <f t="shared" si="11"/>
        <v>83</v>
      </c>
      <c r="B92" s="110">
        <f t="shared" si="7"/>
        <v>1498.8763128818973</v>
      </c>
      <c r="C92" s="24">
        <f t="shared" si="12"/>
        <v>1048.4560909487598</v>
      </c>
      <c r="D92" s="111">
        <f t="shared" si="8"/>
        <v>450.42022193313755</v>
      </c>
      <c r="E92" s="20">
        <f t="shared" si="9"/>
        <v>150</v>
      </c>
      <c r="F92" s="20">
        <f t="shared" si="13"/>
        <v>209090.79796781883</v>
      </c>
      <c r="G92">
        <f t="shared" si="10"/>
        <v>1</v>
      </c>
    </row>
    <row r="93" spans="1:7" ht="12.75">
      <c r="A93">
        <f t="shared" si="11"/>
        <v>84</v>
      </c>
      <c r="B93" s="110">
        <f t="shared" si="7"/>
        <v>1498.8763128818973</v>
      </c>
      <c r="C93" s="24">
        <f t="shared" si="12"/>
        <v>1045.4539898390942</v>
      </c>
      <c r="D93" s="111">
        <f t="shared" si="8"/>
        <v>453.4223230428031</v>
      </c>
      <c r="E93" s="20">
        <f t="shared" si="9"/>
        <v>150</v>
      </c>
      <c r="F93" s="20">
        <f t="shared" si="13"/>
        <v>208487.37564477604</v>
      </c>
      <c r="G93">
        <f t="shared" si="10"/>
        <v>1</v>
      </c>
    </row>
    <row r="94" spans="1:7" ht="12.75">
      <c r="A94">
        <f t="shared" si="11"/>
        <v>85</v>
      </c>
      <c r="B94" s="110">
        <f t="shared" si="7"/>
        <v>1498.8763128818973</v>
      </c>
      <c r="C94" s="24">
        <f t="shared" si="12"/>
        <v>1042.4368782238803</v>
      </c>
      <c r="D94" s="111">
        <f t="shared" si="8"/>
        <v>456.43943465801703</v>
      </c>
      <c r="E94" s="20">
        <f t="shared" si="9"/>
        <v>150</v>
      </c>
      <c r="F94" s="20">
        <f t="shared" si="13"/>
        <v>207880.93621011803</v>
      </c>
      <c r="G94">
        <f t="shared" si="10"/>
        <v>1</v>
      </c>
    </row>
    <row r="95" spans="1:7" ht="12.75">
      <c r="A95">
        <f t="shared" si="11"/>
        <v>86</v>
      </c>
      <c r="B95" s="110">
        <f t="shared" si="7"/>
        <v>1498.8763128818973</v>
      </c>
      <c r="C95" s="24">
        <f t="shared" si="12"/>
        <v>1039.4046810505902</v>
      </c>
      <c r="D95" s="111">
        <f t="shared" si="8"/>
        <v>459.47163183130715</v>
      </c>
      <c r="E95" s="20">
        <f t="shared" si="9"/>
        <v>150</v>
      </c>
      <c r="F95" s="20">
        <f t="shared" si="13"/>
        <v>207271.46457828672</v>
      </c>
      <c r="G95">
        <f t="shared" si="10"/>
        <v>1</v>
      </c>
    </row>
    <row r="96" spans="1:7" ht="12.75">
      <c r="A96">
        <f t="shared" si="11"/>
        <v>87</v>
      </c>
      <c r="B96" s="110">
        <f t="shared" si="7"/>
        <v>1498.8763128818973</v>
      </c>
      <c r="C96" s="24">
        <f t="shared" si="12"/>
        <v>1036.3573228914336</v>
      </c>
      <c r="D96" s="111">
        <f t="shared" si="8"/>
        <v>462.51898999046375</v>
      </c>
      <c r="E96" s="20">
        <f t="shared" si="9"/>
        <v>150</v>
      </c>
      <c r="F96" s="20">
        <f t="shared" si="13"/>
        <v>206658.94558829625</v>
      </c>
      <c r="G96">
        <f t="shared" si="10"/>
        <v>1</v>
      </c>
    </row>
    <row r="97" spans="1:7" ht="12.75">
      <c r="A97">
        <f t="shared" si="11"/>
        <v>88</v>
      </c>
      <c r="B97" s="110">
        <f t="shared" si="7"/>
        <v>1498.8763128818973</v>
      </c>
      <c r="C97" s="24">
        <f t="shared" si="12"/>
        <v>1033.2947279414814</v>
      </c>
      <c r="D97" s="111">
        <f t="shared" si="8"/>
        <v>465.58158494041595</v>
      </c>
      <c r="E97" s="20">
        <f t="shared" si="9"/>
        <v>150</v>
      </c>
      <c r="F97" s="20">
        <f t="shared" si="13"/>
        <v>206043.36400335585</v>
      </c>
      <c r="G97">
        <f t="shared" si="10"/>
        <v>1</v>
      </c>
    </row>
    <row r="98" spans="1:7" ht="12.75">
      <c r="A98">
        <f t="shared" si="11"/>
        <v>89</v>
      </c>
      <c r="B98" s="110">
        <f t="shared" si="7"/>
        <v>1498.8763128818973</v>
      </c>
      <c r="C98" s="24">
        <f t="shared" si="12"/>
        <v>1030.2168200167794</v>
      </c>
      <c r="D98" s="111">
        <f t="shared" si="8"/>
        <v>468.65949286511795</v>
      </c>
      <c r="E98" s="20">
        <f t="shared" si="9"/>
        <v>150</v>
      </c>
      <c r="F98" s="20">
        <f t="shared" si="13"/>
        <v>205424.70451049073</v>
      </c>
      <c r="G98">
        <f t="shared" si="10"/>
        <v>1</v>
      </c>
    </row>
    <row r="99" spans="1:7" ht="12.75">
      <c r="A99">
        <f t="shared" si="11"/>
        <v>90</v>
      </c>
      <c r="B99" s="110">
        <f t="shared" si="7"/>
        <v>1498.8763128818973</v>
      </c>
      <c r="C99" s="24">
        <f t="shared" si="12"/>
        <v>1027.1235225524538</v>
      </c>
      <c r="D99" s="111">
        <f t="shared" si="8"/>
        <v>471.75279032944354</v>
      </c>
      <c r="E99" s="20">
        <f t="shared" si="9"/>
        <v>150</v>
      </c>
      <c r="F99" s="20">
        <f t="shared" si="13"/>
        <v>204802.95172016128</v>
      </c>
      <c r="G99">
        <f t="shared" si="10"/>
        <v>1</v>
      </c>
    </row>
    <row r="100" spans="1:7" ht="12.75">
      <c r="A100">
        <f t="shared" si="11"/>
        <v>91</v>
      </c>
      <c r="B100" s="110">
        <f t="shared" si="7"/>
        <v>1498.8763128818973</v>
      </c>
      <c r="C100" s="24">
        <f t="shared" si="12"/>
        <v>1024.0147586008063</v>
      </c>
      <c r="D100" s="111">
        <f t="shared" si="8"/>
        <v>474.861554281091</v>
      </c>
      <c r="E100" s="20">
        <f t="shared" si="9"/>
        <v>150</v>
      </c>
      <c r="F100" s="20">
        <f t="shared" si="13"/>
        <v>204178.0901658802</v>
      </c>
      <c r="G100">
        <f t="shared" si="10"/>
        <v>1</v>
      </c>
    </row>
    <row r="101" spans="1:7" ht="12.75">
      <c r="A101">
        <f t="shared" si="11"/>
        <v>92</v>
      </c>
      <c r="B101" s="110">
        <f t="shared" si="7"/>
        <v>1498.8763128818973</v>
      </c>
      <c r="C101" s="24">
        <f t="shared" si="12"/>
        <v>1020.890450829401</v>
      </c>
      <c r="D101" s="111">
        <f t="shared" si="8"/>
        <v>477.9858620524964</v>
      </c>
      <c r="E101" s="20">
        <f t="shared" si="9"/>
        <v>150</v>
      </c>
      <c r="F101" s="20">
        <f t="shared" si="13"/>
        <v>203550.10430382768</v>
      </c>
      <c r="G101">
        <f t="shared" si="10"/>
        <v>1</v>
      </c>
    </row>
    <row r="102" spans="1:7" ht="12.75">
      <c r="A102">
        <f t="shared" si="11"/>
        <v>93</v>
      </c>
      <c r="B102" s="110">
        <f t="shared" si="7"/>
        <v>1498.8763128818973</v>
      </c>
      <c r="C102" s="24">
        <f t="shared" si="12"/>
        <v>1017.7505215191385</v>
      </c>
      <c r="D102" s="111">
        <f t="shared" si="8"/>
        <v>481.12579136275883</v>
      </c>
      <c r="E102" s="20">
        <f t="shared" si="9"/>
        <v>150</v>
      </c>
      <c r="F102" s="20">
        <f t="shared" si="13"/>
        <v>202918.97851246494</v>
      </c>
      <c r="G102">
        <f t="shared" si="10"/>
        <v>1</v>
      </c>
    </row>
    <row r="103" spans="1:7" ht="12.75">
      <c r="A103">
        <f t="shared" si="11"/>
        <v>94</v>
      </c>
      <c r="B103" s="110">
        <f t="shared" si="7"/>
        <v>1498.8763128818973</v>
      </c>
      <c r="C103" s="24">
        <f t="shared" si="12"/>
        <v>1014.5948925623247</v>
      </c>
      <c r="D103" s="111">
        <f t="shared" si="8"/>
        <v>484.2814203195726</v>
      </c>
      <c r="E103" s="20">
        <f t="shared" si="9"/>
        <v>150</v>
      </c>
      <c r="F103" s="20">
        <f t="shared" si="13"/>
        <v>202284.69709214536</v>
      </c>
      <c r="G103">
        <f t="shared" si="10"/>
        <v>1</v>
      </c>
    </row>
    <row r="104" spans="1:7" ht="12.75">
      <c r="A104">
        <f t="shared" si="11"/>
        <v>95</v>
      </c>
      <c r="B104" s="110">
        <f t="shared" si="7"/>
        <v>1498.8763128818973</v>
      </c>
      <c r="C104" s="24">
        <f t="shared" si="12"/>
        <v>1011.4234854607269</v>
      </c>
      <c r="D104" s="111">
        <f t="shared" si="8"/>
        <v>487.45282742117047</v>
      </c>
      <c r="E104" s="20">
        <f t="shared" si="9"/>
        <v>150</v>
      </c>
      <c r="F104" s="20">
        <f t="shared" si="13"/>
        <v>201647.2442647242</v>
      </c>
      <c r="G104">
        <f t="shared" si="10"/>
        <v>1</v>
      </c>
    </row>
    <row r="105" spans="1:7" ht="12.75">
      <c r="A105">
        <f t="shared" si="11"/>
        <v>96</v>
      </c>
      <c r="B105" s="110">
        <f t="shared" si="7"/>
        <v>1498.8763128818973</v>
      </c>
      <c r="C105" s="24">
        <f t="shared" si="12"/>
        <v>1008.2362213236211</v>
      </c>
      <c r="D105" s="111">
        <f t="shared" si="8"/>
        <v>490.64009155827625</v>
      </c>
      <c r="E105" s="20">
        <f t="shared" si="9"/>
        <v>150</v>
      </c>
      <c r="F105" s="20">
        <f t="shared" si="13"/>
        <v>201006.60417316592</v>
      </c>
      <c r="G105">
        <f t="shared" si="10"/>
        <v>1</v>
      </c>
    </row>
    <row r="106" spans="1:7" ht="12.75">
      <c r="A106">
        <f t="shared" si="11"/>
        <v>97</v>
      </c>
      <c r="B106" s="110">
        <f t="shared" si="7"/>
        <v>1498.8763128818973</v>
      </c>
      <c r="C106" s="24">
        <f t="shared" si="12"/>
        <v>1005.0330208658296</v>
      </c>
      <c r="D106" s="111">
        <f t="shared" si="8"/>
        <v>493.8432920160677</v>
      </c>
      <c r="E106" s="20">
        <f t="shared" si="9"/>
        <v>150</v>
      </c>
      <c r="F106" s="20">
        <f t="shared" si="13"/>
        <v>200362.76088114985</v>
      </c>
      <c r="G106">
        <f t="shared" si="10"/>
        <v>1</v>
      </c>
    </row>
    <row r="107" spans="1:7" ht="12.75">
      <c r="A107">
        <f t="shared" si="11"/>
        <v>98</v>
      </c>
      <c r="B107" s="110">
        <f t="shared" si="7"/>
        <v>1498.8763128818973</v>
      </c>
      <c r="C107" s="24">
        <f t="shared" si="12"/>
        <v>1001.8138044057492</v>
      </c>
      <c r="D107" s="111">
        <f t="shared" si="8"/>
        <v>497.0625084761481</v>
      </c>
      <c r="E107" s="20">
        <f t="shared" si="9"/>
        <v>150</v>
      </c>
      <c r="F107" s="20">
        <f t="shared" si="13"/>
        <v>199715.6983726737</v>
      </c>
      <c r="G107">
        <f t="shared" si="10"/>
        <v>1</v>
      </c>
    </row>
    <row r="108" spans="1:7" ht="12.75">
      <c r="A108">
        <f t="shared" si="11"/>
        <v>99</v>
      </c>
      <c r="B108" s="110">
        <f t="shared" si="7"/>
        <v>1498.8763128818973</v>
      </c>
      <c r="C108" s="24">
        <f t="shared" si="12"/>
        <v>998.5784918633685</v>
      </c>
      <c r="D108" s="111">
        <f t="shared" si="8"/>
        <v>500.2978210185288</v>
      </c>
      <c r="E108" s="20">
        <f t="shared" si="9"/>
        <v>150</v>
      </c>
      <c r="F108" s="20">
        <f t="shared" si="13"/>
        <v>199065.40055165518</v>
      </c>
      <c r="G108">
        <f t="shared" si="10"/>
        <v>1</v>
      </c>
    </row>
    <row r="109" spans="1:7" ht="12.75">
      <c r="A109">
        <f t="shared" si="11"/>
        <v>100</v>
      </c>
      <c r="B109" s="110">
        <f t="shared" si="7"/>
        <v>1498.8763128818973</v>
      </c>
      <c r="C109" s="24">
        <f t="shared" si="12"/>
        <v>995.327002758276</v>
      </c>
      <c r="D109" s="111">
        <f t="shared" si="8"/>
        <v>503.54931012362135</v>
      </c>
      <c r="E109" s="20">
        <f t="shared" si="9"/>
        <v>150</v>
      </c>
      <c r="F109" s="20">
        <f t="shared" si="13"/>
        <v>198411.85124153155</v>
      </c>
      <c r="G109">
        <f t="shared" si="10"/>
        <v>1</v>
      </c>
    </row>
    <row r="110" spans="1:7" ht="12.75">
      <c r="A110">
        <f t="shared" si="11"/>
        <v>101</v>
      </c>
      <c r="B110" s="110">
        <f t="shared" si="7"/>
        <v>1498.8763128818973</v>
      </c>
      <c r="C110" s="24">
        <f t="shared" si="12"/>
        <v>992.0592562076578</v>
      </c>
      <c r="D110" s="111">
        <f t="shared" si="8"/>
        <v>506.81705667423955</v>
      </c>
      <c r="E110" s="20">
        <f t="shared" si="9"/>
        <v>150</v>
      </c>
      <c r="F110" s="20">
        <f t="shared" si="13"/>
        <v>197755.0341848573</v>
      </c>
      <c r="G110">
        <f t="shared" si="10"/>
        <v>1</v>
      </c>
    </row>
    <row r="111" spans="1:7" ht="12.75">
      <c r="A111">
        <f t="shared" si="11"/>
        <v>102</v>
      </c>
      <c r="B111" s="110">
        <f t="shared" si="7"/>
        <v>1498.8763128818973</v>
      </c>
      <c r="C111" s="24">
        <f t="shared" si="12"/>
        <v>988.7751709242865</v>
      </c>
      <c r="D111" s="111">
        <f t="shared" si="8"/>
        <v>510.1011419576108</v>
      </c>
      <c r="E111" s="20">
        <f t="shared" si="9"/>
        <v>150</v>
      </c>
      <c r="F111" s="20">
        <f t="shared" si="13"/>
        <v>197094.93304289968</v>
      </c>
      <c r="G111">
        <f t="shared" si="10"/>
        <v>1</v>
      </c>
    </row>
    <row r="112" spans="1:7" ht="12.75">
      <c r="A112">
        <f t="shared" si="11"/>
        <v>103</v>
      </c>
      <c r="B112" s="110">
        <f t="shared" si="7"/>
        <v>1498.8763128818973</v>
      </c>
      <c r="C112" s="24">
        <f t="shared" si="12"/>
        <v>985.4746652144984</v>
      </c>
      <c r="D112" s="111">
        <f t="shared" si="8"/>
        <v>513.401647667399</v>
      </c>
      <c r="E112" s="20">
        <f t="shared" si="9"/>
        <v>150</v>
      </c>
      <c r="F112" s="20">
        <f t="shared" si="13"/>
        <v>196431.53139523228</v>
      </c>
      <c r="G112">
        <f t="shared" si="10"/>
        <v>1</v>
      </c>
    </row>
    <row r="113" spans="1:7" ht="12.75">
      <c r="A113">
        <f t="shared" si="11"/>
        <v>104</v>
      </c>
      <c r="B113" s="110">
        <f t="shared" si="7"/>
        <v>1498.8763128818973</v>
      </c>
      <c r="C113" s="24">
        <f t="shared" si="12"/>
        <v>982.1576569761614</v>
      </c>
      <c r="D113" s="111">
        <f t="shared" si="8"/>
        <v>516.7186559057359</v>
      </c>
      <c r="E113" s="20">
        <f t="shared" si="9"/>
        <v>150</v>
      </c>
      <c r="F113" s="20">
        <f t="shared" si="13"/>
        <v>195764.81273932653</v>
      </c>
      <c r="G113">
        <f t="shared" si="10"/>
        <v>1</v>
      </c>
    </row>
    <row r="114" spans="1:7" ht="12.75">
      <c r="A114">
        <f t="shared" si="11"/>
        <v>105</v>
      </c>
      <c r="B114" s="110">
        <f t="shared" si="7"/>
        <v>1498.8763128818973</v>
      </c>
      <c r="C114" s="24">
        <f t="shared" si="12"/>
        <v>978.8240636966327</v>
      </c>
      <c r="D114" s="111">
        <f t="shared" si="8"/>
        <v>520.0522491852646</v>
      </c>
      <c r="E114" s="20">
        <f t="shared" si="9"/>
        <v>150</v>
      </c>
      <c r="F114" s="20">
        <f t="shared" si="13"/>
        <v>195094.76049014126</v>
      </c>
      <c r="G114">
        <f t="shared" si="10"/>
        <v>1</v>
      </c>
    </row>
    <row r="115" spans="1:7" ht="12.75">
      <c r="A115">
        <f t="shared" si="11"/>
        <v>106</v>
      </c>
      <c r="B115" s="110">
        <f t="shared" si="7"/>
        <v>1498.8763128818973</v>
      </c>
      <c r="C115" s="24">
        <f t="shared" si="12"/>
        <v>975.4738024507063</v>
      </c>
      <c r="D115" s="111">
        <f t="shared" si="8"/>
        <v>523.402510431191</v>
      </c>
      <c r="E115" s="20">
        <f t="shared" si="9"/>
        <v>150</v>
      </c>
      <c r="F115" s="20">
        <f t="shared" si="13"/>
        <v>194421.35797971007</v>
      </c>
      <c r="G115">
        <f t="shared" si="10"/>
        <v>1</v>
      </c>
    </row>
    <row r="116" spans="1:7" ht="12.75">
      <c r="A116">
        <f t="shared" si="11"/>
        <v>107</v>
      </c>
      <c r="B116" s="110">
        <f t="shared" si="7"/>
        <v>1498.8763128818973</v>
      </c>
      <c r="C116" s="24">
        <f t="shared" si="12"/>
        <v>972.1067898985503</v>
      </c>
      <c r="D116" s="111">
        <f t="shared" si="8"/>
        <v>526.769522983347</v>
      </c>
      <c r="E116" s="20">
        <f t="shared" si="9"/>
        <v>150</v>
      </c>
      <c r="F116" s="20">
        <f t="shared" si="13"/>
        <v>193744.58845672672</v>
      </c>
      <c r="G116">
        <f t="shared" si="10"/>
        <v>1</v>
      </c>
    </row>
    <row r="117" spans="1:7" ht="12.75">
      <c r="A117">
        <f t="shared" si="11"/>
        <v>108</v>
      </c>
      <c r="B117" s="110">
        <f t="shared" si="7"/>
        <v>1498.8763128818973</v>
      </c>
      <c r="C117" s="24">
        <f t="shared" si="12"/>
        <v>968.7229422836336</v>
      </c>
      <c r="D117" s="111">
        <f t="shared" si="8"/>
        <v>530.1533705982637</v>
      </c>
      <c r="E117" s="20">
        <f t="shared" si="9"/>
        <v>150</v>
      </c>
      <c r="F117" s="20">
        <f t="shared" si="13"/>
        <v>193064.43508612845</v>
      </c>
      <c r="G117">
        <f t="shared" si="10"/>
        <v>1</v>
      </c>
    </row>
    <row r="118" spans="1:7" ht="12.75">
      <c r="A118">
        <f t="shared" si="11"/>
        <v>109</v>
      </c>
      <c r="B118" s="110">
        <f t="shared" si="7"/>
        <v>1498.8763128818973</v>
      </c>
      <c r="C118" s="24">
        <f t="shared" si="12"/>
        <v>965.3221754306422</v>
      </c>
      <c r="D118" s="111">
        <f t="shared" si="8"/>
        <v>533.5541374512551</v>
      </c>
      <c r="E118" s="20">
        <f t="shared" si="9"/>
        <v>150</v>
      </c>
      <c r="F118" s="20">
        <f t="shared" si="13"/>
        <v>192380.8809486772</v>
      </c>
      <c r="G118">
        <f t="shared" si="10"/>
        <v>1</v>
      </c>
    </row>
    <row r="119" spans="1:7" ht="12.75">
      <c r="A119">
        <f t="shared" si="11"/>
        <v>110</v>
      </c>
      <c r="B119" s="110">
        <f t="shared" si="7"/>
        <v>1498.8763128818973</v>
      </c>
      <c r="C119" s="24">
        <f t="shared" si="12"/>
        <v>961.904404743386</v>
      </c>
      <c r="D119" s="111">
        <f t="shared" si="8"/>
        <v>536.9719081385114</v>
      </c>
      <c r="E119" s="20">
        <f t="shared" si="9"/>
        <v>150</v>
      </c>
      <c r="F119" s="20">
        <f t="shared" si="13"/>
        <v>191693.90904053868</v>
      </c>
      <c r="G119">
        <f t="shared" si="10"/>
        <v>1</v>
      </c>
    </row>
    <row r="120" spans="1:7" ht="12.75">
      <c r="A120">
        <f t="shared" si="11"/>
        <v>111</v>
      </c>
      <c r="B120" s="110">
        <f t="shared" si="7"/>
        <v>1498.8763128818973</v>
      </c>
      <c r="C120" s="24">
        <f t="shared" si="12"/>
        <v>958.4695452026934</v>
      </c>
      <c r="D120" s="111">
        <f t="shared" si="8"/>
        <v>540.4067676792039</v>
      </c>
      <c r="E120" s="20">
        <f t="shared" si="9"/>
        <v>150</v>
      </c>
      <c r="F120" s="20">
        <f t="shared" si="13"/>
        <v>191003.50227285948</v>
      </c>
      <c r="G120">
        <f t="shared" si="10"/>
        <v>1</v>
      </c>
    </row>
    <row r="121" spans="1:7" ht="12.75">
      <c r="A121">
        <f t="shared" si="11"/>
        <v>112</v>
      </c>
      <c r="B121" s="110">
        <f t="shared" si="7"/>
        <v>1498.8763128818973</v>
      </c>
      <c r="C121" s="24">
        <f t="shared" si="12"/>
        <v>955.0175113642974</v>
      </c>
      <c r="D121" s="111">
        <f t="shared" si="8"/>
        <v>543.8588015175999</v>
      </c>
      <c r="E121" s="20">
        <f t="shared" si="9"/>
        <v>150</v>
      </c>
      <c r="F121" s="20">
        <f t="shared" si="13"/>
        <v>190309.64347134187</v>
      </c>
      <c r="G121">
        <f t="shared" si="10"/>
        <v>1</v>
      </c>
    </row>
    <row r="122" spans="1:7" ht="12.75">
      <c r="A122">
        <f t="shared" si="11"/>
        <v>113</v>
      </c>
      <c r="B122" s="110">
        <f t="shared" si="7"/>
        <v>1498.8763128818973</v>
      </c>
      <c r="C122" s="24">
        <f t="shared" si="12"/>
        <v>951.5482173567094</v>
      </c>
      <c r="D122" s="111">
        <f t="shared" si="8"/>
        <v>547.3280955251879</v>
      </c>
      <c r="E122" s="20">
        <f t="shared" si="9"/>
        <v>150</v>
      </c>
      <c r="F122" s="20">
        <f t="shared" si="13"/>
        <v>189612.3153758167</v>
      </c>
      <c r="G122">
        <f t="shared" si="10"/>
        <v>1</v>
      </c>
    </row>
    <row r="123" spans="1:7" ht="12.75">
      <c r="A123">
        <f t="shared" si="11"/>
        <v>114</v>
      </c>
      <c r="B123" s="110">
        <f t="shared" si="7"/>
        <v>1498.8763128818973</v>
      </c>
      <c r="C123" s="24">
        <f t="shared" si="12"/>
        <v>948.0615768790834</v>
      </c>
      <c r="D123" s="111">
        <f t="shared" si="8"/>
        <v>550.8147360028139</v>
      </c>
      <c r="E123" s="20">
        <f t="shared" si="9"/>
        <v>150</v>
      </c>
      <c r="F123" s="20">
        <f t="shared" si="13"/>
        <v>188911.50063981386</v>
      </c>
      <c r="G123">
        <f t="shared" si="10"/>
        <v>1</v>
      </c>
    </row>
    <row r="124" spans="1:7" ht="12.75">
      <c r="A124">
        <f t="shared" si="11"/>
        <v>115</v>
      </c>
      <c r="B124" s="110">
        <f t="shared" si="7"/>
        <v>1498.8763128818973</v>
      </c>
      <c r="C124" s="24">
        <f t="shared" si="12"/>
        <v>944.5575031990693</v>
      </c>
      <c r="D124" s="111">
        <f t="shared" si="8"/>
        <v>554.318809682828</v>
      </c>
      <c r="E124" s="20">
        <f t="shared" si="9"/>
        <v>150</v>
      </c>
      <c r="F124" s="20">
        <f t="shared" si="13"/>
        <v>188207.18183013104</v>
      </c>
      <c r="G124">
        <f t="shared" si="10"/>
        <v>1</v>
      </c>
    </row>
    <row r="125" spans="1:7" ht="12.75">
      <c r="A125">
        <f t="shared" si="11"/>
        <v>116</v>
      </c>
      <c r="B125" s="110">
        <f t="shared" si="7"/>
        <v>1498.8763128818973</v>
      </c>
      <c r="C125" s="24">
        <f t="shared" si="12"/>
        <v>941.0359091506552</v>
      </c>
      <c r="D125" s="111">
        <f t="shared" si="8"/>
        <v>557.8404037312421</v>
      </c>
      <c r="E125" s="20">
        <f t="shared" si="9"/>
        <v>150</v>
      </c>
      <c r="F125" s="20">
        <f t="shared" si="13"/>
        <v>187499.3414263998</v>
      </c>
      <c r="G125">
        <f t="shared" si="10"/>
        <v>1</v>
      </c>
    </row>
    <row r="126" spans="1:7" ht="12.75">
      <c r="A126">
        <f t="shared" si="11"/>
        <v>117</v>
      </c>
      <c r="B126" s="110">
        <f t="shared" si="7"/>
        <v>1498.8763128818973</v>
      </c>
      <c r="C126" s="24">
        <f t="shared" si="12"/>
        <v>937.496707131999</v>
      </c>
      <c r="D126" s="111">
        <f t="shared" si="8"/>
        <v>561.3796057498984</v>
      </c>
      <c r="E126" s="20">
        <f t="shared" si="9"/>
        <v>150</v>
      </c>
      <c r="F126" s="20">
        <f t="shared" si="13"/>
        <v>186787.9618206499</v>
      </c>
      <c r="G126">
        <f t="shared" si="10"/>
        <v>1</v>
      </c>
    </row>
    <row r="127" spans="1:7" ht="12.75">
      <c r="A127">
        <f t="shared" si="11"/>
        <v>118</v>
      </c>
      <c r="B127" s="110">
        <f t="shared" si="7"/>
        <v>1498.8763128818973</v>
      </c>
      <c r="C127" s="24">
        <f t="shared" si="12"/>
        <v>933.9398091032496</v>
      </c>
      <c r="D127" s="111">
        <f t="shared" si="8"/>
        <v>564.9365037786478</v>
      </c>
      <c r="E127" s="20">
        <f t="shared" si="9"/>
        <v>150</v>
      </c>
      <c r="F127" s="20">
        <f t="shared" si="13"/>
        <v>186073.02531687127</v>
      </c>
      <c r="G127">
        <f t="shared" si="10"/>
        <v>1</v>
      </c>
    </row>
    <row r="128" spans="1:7" ht="12.75">
      <c r="A128">
        <f t="shared" si="11"/>
        <v>119</v>
      </c>
      <c r="B128" s="110">
        <f t="shared" si="7"/>
        <v>1498.8763128818973</v>
      </c>
      <c r="C128" s="24">
        <f t="shared" si="12"/>
        <v>930.3651265843564</v>
      </c>
      <c r="D128" s="111">
        <f t="shared" si="8"/>
        <v>568.5111862975409</v>
      </c>
      <c r="E128" s="20">
        <f t="shared" si="9"/>
        <v>150</v>
      </c>
      <c r="F128" s="20">
        <f t="shared" si="13"/>
        <v>185354.51413057372</v>
      </c>
      <c r="G128">
        <f t="shared" si="10"/>
        <v>1</v>
      </c>
    </row>
    <row r="129" spans="1:7" ht="12.75">
      <c r="A129">
        <f t="shared" si="11"/>
        <v>120</v>
      </c>
      <c r="B129" s="110">
        <f t="shared" si="7"/>
        <v>1498.8763128818973</v>
      </c>
      <c r="C129" s="24">
        <f t="shared" si="12"/>
        <v>926.7725706528686</v>
      </c>
      <c r="D129" s="111">
        <f t="shared" si="8"/>
        <v>572.1037422290287</v>
      </c>
      <c r="E129" s="20">
        <f t="shared" si="9"/>
        <v>150</v>
      </c>
      <c r="F129" s="20">
        <f t="shared" si="13"/>
        <v>184632.4103883447</v>
      </c>
      <c r="G129">
        <f t="shared" si="10"/>
        <v>1</v>
      </c>
    </row>
    <row r="130" spans="1:7" ht="12.75">
      <c r="A130">
        <f t="shared" si="11"/>
        <v>121</v>
      </c>
      <c r="B130" s="110">
        <f t="shared" si="7"/>
        <v>1498.8763128818973</v>
      </c>
      <c r="C130" s="24">
        <f t="shared" si="12"/>
        <v>923.1620519417235</v>
      </c>
      <c r="D130" s="111">
        <f t="shared" si="8"/>
        <v>575.7142609401739</v>
      </c>
      <c r="E130" s="20">
        <f t="shared" si="9"/>
        <v>150</v>
      </c>
      <c r="F130" s="20">
        <f t="shared" si="13"/>
        <v>183906.69612740452</v>
      </c>
      <c r="G130">
        <f t="shared" si="10"/>
        <v>1</v>
      </c>
    </row>
    <row r="131" spans="1:7" ht="12.75">
      <c r="A131">
        <f t="shared" si="11"/>
        <v>122</v>
      </c>
      <c r="B131" s="110">
        <f t="shared" si="7"/>
        <v>1498.8763128818973</v>
      </c>
      <c r="C131" s="24">
        <f t="shared" si="12"/>
        <v>919.5334806370226</v>
      </c>
      <c r="D131" s="111">
        <f t="shared" si="8"/>
        <v>579.3428322448747</v>
      </c>
      <c r="E131" s="20">
        <f t="shared" si="9"/>
        <v>150</v>
      </c>
      <c r="F131" s="20">
        <f t="shared" si="13"/>
        <v>183177.35329515964</v>
      </c>
      <c r="G131">
        <f t="shared" si="10"/>
        <v>1</v>
      </c>
    </row>
    <row r="132" spans="1:7" ht="12.75">
      <c r="A132">
        <f t="shared" si="11"/>
        <v>123</v>
      </c>
      <c r="B132" s="110">
        <f t="shared" si="7"/>
        <v>1498.8763128818973</v>
      </c>
      <c r="C132" s="24">
        <f t="shared" si="12"/>
        <v>915.8867664757983</v>
      </c>
      <c r="D132" s="111">
        <f t="shared" si="8"/>
        <v>582.9895464060991</v>
      </c>
      <c r="E132" s="20">
        <f t="shared" si="9"/>
        <v>150</v>
      </c>
      <c r="F132" s="20">
        <f t="shared" si="13"/>
        <v>182444.36374875353</v>
      </c>
      <c r="G132">
        <f t="shared" si="10"/>
        <v>1</v>
      </c>
    </row>
    <row r="133" spans="1:7" ht="12.75">
      <c r="A133">
        <f t="shared" si="11"/>
        <v>124</v>
      </c>
      <c r="B133" s="110">
        <f t="shared" si="7"/>
        <v>1498.8763128818973</v>
      </c>
      <c r="C133" s="24">
        <f t="shared" si="12"/>
        <v>912.2218187437677</v>
      </c>
      <c r="D133" s="111">
        <f t="shared" si="8"/>
        <v>586.6544941381296</v>
      </c>
      <c r="E133" s="20">
        <f t="shared" si="9"/>
        <v>150</v>
      </c>
      <c r="F133" s="20">
        <f t="shared" si="13"/>
        <v>181707.7092546154</v>
      </c>
      <c r="G133">
        <f t="shared" si="10"/>
        <v>1</v>
      </c>
    </row>
    <row r="134" spans="1:7" ht="12.75">
      <c r="A134">
        <f t="shared" si="11"/>
        <v>125</v>
      </c>
      <c r="B134" s="110">
        <f t="shared" si="7"/>
        <v>1498.8763128818973</v>
      </c>
      <c r="C134" s="24">
        <f t="shared" si="12"/>
        <v>908.5385462730769</v>
      </c>
      <c r="D134" s="111">
        <f t="shared" si="8"/>
        <v>590.3377666088204</v>
      </c>
      <c r="E134" s="20">
        <f t="shared" si="9"/>
        <v>150</v>
      </c>
      <c r="F134" s="20">
        <f t="shared" si="13"/>
        <v>180967.37148800655</v>
      </c>
      <c r="G134">
        <f t="shared" si="10"/>
        <v>1</v>
      </c>
    </row>
    <row r="135" spans="1:7" ht="12.75">
      <c r="A135">
        <f t="shared" si="11"/>
        <v>126</v>
      </c>
      <c r="B135" s="110">
        <f t="shared" si="7"/>
        <v>1498.8763128818973</v>
      </c>
      <c r="C135" s="24">
        <f t="shared" si="12"/>
        <v>904.8368574400328</v>
      </c>
      <c r="D135" s="111">
        <f t="shared" si="8"/>
        <v>594.0394554418646</v>
      </c>
      <c r="E135" s="20">
        <f t="shared" si="9"/>
        <v>150</v>
      </c>
      <c r="F135" s="20">
        <f t="shared" si="13"/>
        <v>180223.33203256468</v>
      </c>
      <c r="G135">
        <f t="shared" si="10"/>
        <v>1</v>
      </c>
    </row>
    <row r="136" spans="1:7" ht="12.75">
      <c r="A136">
        <f t="shared" si="11"/>
        <v>127</v>
      </c>
      <c r="B136" s="110">
        <f t="shared" si="7"/>
        <v>1498.8763128818973</v>
      </c>
      <c r="C136" s="24">
        <f t="shared" si="12"/>
        <v>901.1166601628235</v>
      </c>
      <c r="D136" s="111">
        <f t="shared" si="8"/>
        <v>597.7596527190739</v>
      </c>
      <c r="E136" s="20">
        <f t="shared" si="9"/>
        <v>150</v>
      </c>
      <c r="F136" s="20">
        <f t="shared" si="13"/>
        <v>179475.5723798456</v>
      </c>
      <c r="G136">
        <f t="shared" si="10"/>
        <v>1</v>
      </c>
    </row>
    <row r="137" spans="1:7" ht="12.75">
      <c r="A137">
        <f t="shared" si="11"/>
        <v>128</v>
      </c>
      <c r="B137" s="110">
        <f t="shared" si="7"/>
        <v>1498.8763128818973</v>
      </c>
      <c r="C137" s="24">
        <f t="shared" si="12"/>
        <v>897.377861899228</v>
      </c>
      <c r="D137" s="111">
        <f t="shared" si="8"/>
        <v>601.4984509826693</v>
      </c>
      <c r="E137" s="20">
        <f t="shared" si="9"/>
        <v>150</v>
      </c>
      <c r="F137" s="20">
        <f t="shared" si="13"/>
        <v>178724.07392886293</v>
      </c>
      <c r="G137">
        <f t="shared" si="10"/>
        <v>1</v>
      </c>
    </row>
    <row r="138" spans="1:7" ht="12.75">
      <c r="A138">
        <f t="shared" si="11"/>
        <v>129</v>
      </c>
      <c r="B138" s="110">
        <f t="shared" si="7"/>
        <v>1498.8763128818973</v>
      </c>
      <c r="C138" s="24">
        <f t="shared" si="12"/>
        <v>893.6203696443147</v>
      </c>
      <c r="D138" s="111">
        <f t="shared" si="8"/>
        <v>605.2559432375826</v>
      </c>
      <c r="E138" s="20">
        <f t="shared" si="9"/>
        <v>150</v>
      </c>
      <c r="F138" s="20">
        <f t="shared" si="13"/>
        <v>177968.81798562536</v>
      </c>
      <c r="G138">
        <f t="shared" si="10"/>
        <v>1</v>
      </c>
    </row>
    <row r="139" spans="1:7" ht="12.75">
      <c r="A139">
        <f t="shared" si="11"/>
        <v>130</v>
      </c>
      <c r="B139" s="110">
        <f aca="true" t="shared" si="14" ref="B139:B202">PMT(($C$3/12),$C$2,-$C$4)</f>
        <v>1498.8763128818973</v>
      </c>
      <c r="C139" s="24">
        <f t="shared" si="12"/>
        <v>889.8440899281268</v>
      </c>
      <c r="D139" s="111">
        <f aca="true" t="shared" si="15" ref="D139:D202">B139-C139</f>
        <v>609.0322229537705</v>
      </c>
      <c r="E139" s="20">
        <f aca="true" t="shared" si="16" ref="E139:E202">$C$5</f>
        <v>150</v>
      </c>
      <c r="F139" s="20">
        <f t="shared" si="13"/>
        <v>177209.78576267158</v>
      </c>
      <c r="G139">
        <f aca="true" t="shared" si="17" ref="G139:G202">IF(F139&gt;0,1,0)</f>
        <v>1</v>
      </c>
    </row>
    <row r="140" spans="1:7" ht="12.75">
      <c r="A140">
        <f aca="true" t="shared" si="18" ref="A140:A203">A139+1</f>
        <v>131</v>
      </c>
      <c r="B140" s="110">
        <f t="shared" si="14"/>
        <v>1498.8763128818973</v>
      </c>
      <c r="C140" s="24">
        <f aca="true" t="shared" si="19" ref="C140:C203">($C$3/12)*F139</f>
        <v>886.048928813358</v>
      </c>
      <c r="D140" s="111">
        <f t="shared" si="15"/>
        <v>612.8273840685393</v>
      </c>
      <c r="E140" s="20">
        <f t="shared" si="16"/>
        <v>150</v>
      </c>
      <c r="F140" s="20">
        <f aca="true" t="shared" si="20" ref="F140:F203">IF(F139&gt;0,F139-D140-E140,0)</f>
        <v>176446.95837860304</v>
      </c>
      <c r="G140">
        <f t="shared" si="17"/>
        <v>1</v>
      </c>
    </row>
    <row r="141" spans="1:7" ht="12.75">
      <c r="A141">
        <f t="shared" si="18"/>
        <v>132</v>
      </c>
      <c r="B141" s="110">
        <f t="shared" si="14"/>
        <v>1498.8763128818973</v>
      </c>
      <c r="C141" s="24">
        <f t="shared" si="19"/>
        <v>882.2347918930152</v>
      </c>
      <c r="D141" s="111">
        <f t="shared" si="15"/>
        <v>616.6415209888821</v>
      </c>
      <c r="E141" s="20">
        <f t="shared" si="16"/>
        <v>150</v>
      </c>
      <c r="F141" s="20">
        <f t="shared" si="20"/>
        <v>175680.31685761415</v>
      </c>
      <c r="G141">
        <f t="shared" si="17"/>
        <v>1</v>
      </c>
    </row>
    <row r="142" spans="1:7" ht="12.75">
      <c r="A142">
        <f t="shared" si="18"/>
        <v>133</v>
      </c>
      <c r="B142" s="110">
        <f t="shared" si="14"/>
        <v>1498.8763128818973</v>
      </c>
      <c r="C142" s="24">
        <f t="shared" si="19"/>
        <v>878.4015842880708</v>
      </c>
      <c r="D142" s="111">
        <f t="shared" si="15"/>
        <v>620.4747285938265</v>
      </c>
      <c r="E142" s="20">
        <f t="shared" si="16"/>
        <v>150</v>
      </c>
      <c r="F142" s="20">
        <f t="shared" si="20"/>
        <v>174909.8421290203</v>
      </c>
      <c r="G142">
        <f t="shared" si="17"/>
        <v>1</v>
      </c>
    </row>
    <row r="143" spans="1:7" ht="12.75">
      <c r="A143">
        <f t="shared" si="18"/>
        <v>134</v>
      </c>
      <c r="B143" s="110">
        <f t="shared" si="14"/>
        <v>1498.8763128818973</v>
      </c>
      <c r="C143" s="24">
        <f t="shared" si="19"/>
        <v>874.5492106451015</v>
      </c>
      <c r="D143" s="111">
        <f t="shared" si="15"/>
        <v>624.3271022367958</v>
      </c>
      <c r="E143" s="20">
        <f t="shared" si="16"/>
        <v>150</v>
      </c>
      <c r="F143" s="20">
        <f t="shared" si="20"/>
        <v>174135.5150267835</v>
      </c>
      <c r="G143">
        <f t="shared" si="17"/>
        <v>1</v>
      </c>
    </row>
    <row r="144" spans="1:7" ht="12.75">
      <c r="A144">
        <f t="shared" si="18"/>
        <v>135</v>
      </c>
      <c r="B144" s="110">
        <f t="shared" si="14"/>
        <v>1498.8763128818973</v>
      </c>
      <c r="C144" s="24">
        <f t="shared" si="19"/>
        <v>870.6775751339176</v>
      </c>
      <c r="D144" s="111">
        <f t="shared" si="15"/>
        <v>628.1987377479797</v>
      </c>
      <c r="E144" s="20">
        <f t="shared" si="16"/>
        <v>150</v>
      </c>
      <c r="F144" s="20">
        <f t="shared" si="20"/>
        <v>173357.31628903555</v>
      </c>
      <c r="G144">
        <f t="shared" si="17"/>
        <v>1</v>
      </c>
    </row>
    <row r="145" spans="1:7" ht="12.75">
      <c r="A145">
        <f t="shared" si="18"/>
        <v>136</v>
      </c>
      <c r="B145" s="110">
        <f t="shared" si="14"/>
        <v>1498.8763128818973</v>
      </c>
      <c r="C145" s="24">
        <f t="shared" si="19"/>
        <v>866.7865814451777</v>
      </c>
      <c r="D145" s="111">
        <f t="shared" si="15"/>
        <v>632.0897314367196</v>
      </c>
      <c r="E145" s="20">
        <f t="shared" si="16"/>
        <v>150</v>
      </c>
      <c r="F145" s="20">
        <f t="shared" si="20"/>
        <v>172575.22655759883</v>
      </c>
      <c r="G145">
        <f t="shared" si="17"/>
        <v>1</v>
      </c>
    </row>
    <row r="146" spans="1:7" ht="12.75">
      <c r="A146">
        <f t="shared" si="18"/>
        <v>137</v>
      </c>
      <c r="B146" s="110">
        <f t="shared" si="14"/>
        <v>1498.8763128818973</v>
      </c>
      <c r="C146" s="24">
        <f t="shared" si="19"/>
        <v>862.8761327879942</v>
      </c>
      <c r="D146" s="111">
        <f t="shared" si="15"/>
        <v>636.0001800939032</v>
      </c>
      <c r="E146" s="20">
        <f t="shared" si="16"/>
        <v>150</v>
      </c>
      <c r="F146" s="20">
        <f t="shared" si="20"/>
        <v>171789.22637750494</v>
      </c>
      <c r="G146">
        <f t="shared" si="17"/>
        <v>1</v>
      </c>
    </row>
    <row r="147" spans="1:7" ht="12.75">
      <c r="A147">
        <f t="shared" si="18"/>
        <v>138</v>
      </c>
      <c r="B147" s="110">
        <f t="shared" si="14"/>
        <v>1498.8763128818973</v>
      </c>
      <c r="C147" s="24">
        <f t="shared" si="19"/>
        <v>858.9461318875246</v>
      </c>
      <c r="D147" s="111">
        <f t="shared" si="15"/>
        <v>639.9301809943727</v>
      </c>
      <c r="E147" s="20">
        <f t="shared" si="16"/>
        <v>150</v>
      </c>
      <c r="F147" s="20">
        <f t="shared" si="20"/>
        <v>170999.29619651055</v>
      </c>
      <c r="G147">
        <f t="shared" si="17"/>
        <v>1</v>
      </c>
    </row>
    <row r="148" spans="1:7" ht="12.75">
      <c r="A148">
        <f t="shared" si="18"/>
        <v>139</v>
      </c>
      <c r="B148" s="110">
        <f t="shared" si="14"/>
        <v>1498.8763128818973</v>
      </c>
      <c r="C148" s="24">
        <f t="shared" si="19"/>
        <v>854.9964809825527</v>
      </c>
      <c r="D148" s="111">
        <f t="shared" si="15"/>
        <v>643.8798318993446</v>
      </c>
      <c r="E148" s="20">
        <f t="shared" si="16"/>
        <v>150</v>
      </c>
      <c r="F148" s="20">
        <f t="shared" si="20"/>
        <v>170205.4163646112</v>
      </c>
      <c r="G148">
        <f t="shared" si="17"/>
        <v>1</v>
      </c>
    </row>
    <row r="149" spans="1:7" ht="12.75">
      <c r="A149">
        <f t="shared" si="18"/>
        <v>140</v>
      </c>
      <c r="B149" s="110">
        <f t="shared" si="14"/>
        <v>1498.8763128818973</v>
      </c>
      <c r="C149" s="24">
        <f t="shared" si="19"/>
        <v>851.027081823056</v>
      </c>
      <c r="D149" s="111">
        <f t="shared" si="15"/>
        <v>647.8492310588413</v>
      </c>
      <c r="E149" s="20">
        <f t="shared" si="16"/>
        <v>150</v>
      </c>
      <c r="F149" s="20">
        <f t="shared" si="20"/>
        <v>169407.56713355237</v>
      </c>
      <c r="G149">
        <f t="shared" si="17"/>
        <v>1</v>
      </c>
    </row>
    <row r="150" spans="1:7" ht="12.75">
      <c r="A150">
        <f t="shared" si="18"/>
        <v>141</v>
      </c>
      <c r="B150" s="110">
        <f t="shared" si="14"/>
        <v>1498.8763128818973</v>
      </c>
      <c r="C150" s="24">
        <f t="shared" si="19"/>
        <v>847.0378356677619</v>
      </c>
      <c r="D150" s="111">
        <f t="shared" si="15"/>
        <v>651.8384772141354</v>
      </c>
      <c r="E150" s="20">
        <f t="shared" si="16"/>
        <v>150</v>
      </c>
      <c r="F150" s="20">
        <f t="shared" si="20"/>
        <v>168605.72865633824</v>
      </c>
      <c r="G150">
        <f t="shared" si="17"/>
        <v>1</v>
      </c>
    </row>
    <row r="151" spans="1:7" ht="12.75">
      <c r="A151">
        <f t="shared" si="18"/>
        <v>142</v>
      </c>
      <c r="B151" s="110">
        <f t="shared" si="14"/>
        <v>1498.8763128818973</v>
      </c>
      <c r="C151" s="24">
        <f t="shared" si="19"/>
        <v>843.0286432816912</v>
      </c>
      <c r="D151" s="111">
        <f t="shared" si="15"/>
        <v>655.8476696002061</v>
      </c>
      <c r="E151" s="20">
        <f t="shared" si="16"/>
        <v>150</v>
      </c>
      <c r="F151" s="20">
        <f t="shared" si="20"/>
        <v>167799.88098673802</v>
      </c>
      <c r="G151">
        <f t="shared" si="17"/>
        <v>1</v>
      </c>
    </row>
    <row r="152" spans="1:7" ht="12.75">
      <c r="A152">
        <f t="shared" si="18"/>
        <v>143</v>
      </c>
      <c r="B152" s="110">
        <f t="shared" si="14"/>
        <v>1498.8763128818973</v>
      </c>
      <c r="C152" s="24">
        <f t="shared" si="19"/>
        <v>838.9994049336901</v>
      </c>
      <c r="D152" s="111">
        <f t="shared" si="15"/>
        <v>659.8769079482072</v>
      </c>
      <c r="E152" s="20">
        <f t="shared" si="16"/>
        <v>150</v>
      </c>
      <c r="F152" s="20">
        <f t="shared" si="20"/>
        <v>166990.00407878982</v>
      </c>
      <c r="G152">
        <f t="shared" si="17"/>
        <v>1</v>
      </c>
    </row>
    <row r="153" spans="1:7" ht="12.75">
      <c r="A153">
        <f t="shared" si="18"/>
        <v>144</v>
      </c>
      <c r="B153" s="110">
        <f t="shared" si="14"/>
        <v>1498.8763128818973</v>
      </c>
      <c r="C153" s="24">
        <f t="shared" si="19"/>
        <v>834.9500203939491</v>
      </c>
      <c r="D153" s="111">
        <f t="shared" si="15"/>
        <v>663.9262924879482</v>
      </c>
      <c r="E153" s="20">
        <f t="shared" si="16"/>
        <v>150</v>
      </c>
      <c r="F153" s="20">
        <f t="shared" si="20"/>
        <v>166176.07778630187</v>
      </c>
      <c r="G153">
        <f t="shared" si="17"/>
        <v>1</v>
      </c>
    </row>
    <row r="154" spans="1:7" ht="12.75">
      <c r="A154">
        <f t="shared" si="18"/>
        <v>145</v>
      </c>
      <c r="B154" s="110">
        <f t="shared" si="14"/>
        <v>1498.8763128818973</v>
      </c>
      <c r="C154" s="24">
        <f t="shared" si="19"/>
        <v>830.8803889315094</v>
      </c>
      <c r="D154" s="111">
        <f t="shared" si="15"/>
        <v>667.9959239503879</v>
      </c>
      <c r="E154" s="20">
        <f t="shared" si="16"/>
        <v>150</v>
      </c>
      <c r="F154" s="20">
        <f t="shared" si="20"/>
        <v>165358.08186235148</v>
      </c>
      <c r="G154">
        <f t="shared" si="17"/>
        <v>1</v>
      </c>
    </row>
    <row r="155" spans="1:7" ht="12.75">
      <c r="A155">
        <f t="shared" si="18"/>
        <v>146</v>
      </c>
      <c r="B155" s="110">
        <f t="shared" si="14"/>
        <v>1498.8763128818973</v>
      </c>
      <c r="C155" s="24">
        <f t="shared" si="19"/>
        <v>826.7904093117575</v>
      </c>
      <c r="D155" s="111">
        <f t="shared" si="15"/>
        <v>672.0859035701399</v>
      </c>
      <c r="E155" s="20">
        <f t="shared" si="16"/>
        <v>150</v>
      </c>
      <c r="F155" s="20">
        <f t="shared" si="20"/>
        <v>164535.99595878134</v>
      </c>
      <c r="G155">
        <f t="shared" si="17"/>
        <v>1</v>
      </c>
    </row>
    <row r="156" spans="1:7" ht="12.75">
      <c r="A156">
        <f t="shared" si="18"/>
        <v>147</v>
      </c>
      <c r="B156" s="110">
        <f t="shared" si="14"/>
        <v>1498.8763128818973</v>
      </c>
      <c r="C156" s="24">
        <f t="shared" si="19"/>
        <v>822.6799797939067</v>
      </c>
      <c r="D156" s="111">
        <f t="shared" si="15"/>
        <v>676.1963330879906</v>
      </c>
      <c r="E156" s="20">
        <f t="shared" si="16"/>
        <v>150</v>
      </c>
      <c r="F156" s="20">
        <f t="shared" si="20"/>
        <v>163709.79962569335</v>
      </c>
      <c r="G156">
        <f t="shared" si="17"/>
        <v>1</v>
      </c>
    </row>
    <row r="157" spans="1:7" ht="12.75">
      <c r="A157">
        <f t="shared" si="18"/>
        <v>148</v>
      </c>
      <c r="B157" s="110">
        <f t="shared" si="14"/>
        <v>1498.8763128818973</v>
      </c>
      <c r="C157" s="24">
        <f t="shared" si="19"/>
        <v>818.5489981284668</v>
      </c>
      <c r="D157" s="111">
        <f t="shared" si="15"/>
        <v>680.3273147534305</v>
      </c>
      <c r="E157" s="20">
        <f t="shared" si="16"/>
        <v>150</v>
      </c>
      <c r="F157" s="20">
        <f t="shared" si="20"/>
        <v>162879.47231093992</v>
      </c>
      <c r="G157">
        <f t="shared" si="17"/>
        <v>1</v>
      </c>
    </row>
    <row r="158" spans="1:7" ht="12.75">
      <c r="A158">
        <f t="shared" si="18"/>
        <v>149</v>
      </c>
      <c r="B158" s="110">
        <f t="shared" si="14"/>
        <v>1498.8763128818973</v>
      </c>
      <c r="C158" s="24">
        <f t="shared" si="19"/>
        <v>814.3973615546996</v>
      </c>
      <c r="D158" s="111">
        <f t="shared" si="15"/>
        <v>684.4789513271977</v>
      </c>
      <c r="E158" s="20">
        <f t="shared" si="16"/>
        <v>150</v>
      </c>
      <c r="F158" s="20">
        <f t="shared" si="20"/>
        <v>162044.9933596127</v>
      </c>
      <c r="G158">
        <f t="shared" si="17"/>
        <v>1</v>
      </c>
    </row>
    <row r="159" spans="1:7" ht="12.75">
      <c r="A159">
        <f t="shared" si="18"/>
        <v>150</v>
      </c>
      <c r="B159" s="110">
        <f t="shared" si="14"/>
        <v>1498.8763128818973</v>
      </c>
      <c r="C159" s="24">
        <f t="shared" si="19"/>
        <v>810.2249667980635</v>
      </c>
      <c r="D159" s="111">
        <f t="shared" si="15"/>
        <v>688.6513460838338</v>
      </c>
      <c r="E159" s="20">
        <f t="shared" si="16"/>
        <v>150</v>
      </c>
      <c r="F159" s="20">
        <f t="shared" si="20"/>
        <v>161206.34201352886</v>
      </c>
      <c r="G159">
        <f t="shared" si="17"/>
        <v>1</v>
      </c>
    </row>
    <row r="160" spans="1:7" ht="12.75">
      <c r="A160">
        <f t="shared" si="18"/>
        <v>151</v>
      </c>
      <c r="B160" s="110">
        <f t="shared" si="14"/>
        <v>1498.8763128818973</v>
      </c>
      <c r="C160" s="24">
        <f t="shared" si="19"/>
        <v>806.0317100676443</v>
      </c>
      <c r="D160" s="111">
        <f t="shared" si="15"/>
        <v>692.844602814253</v>
      </c>
      <c r="E160" s="20">
        <f t="shared" si="16"/>
        <v>150</v>
      </c>
      <c r="F160" s="20">
        <f t="shared" si="20"/>
        <v>160363.4974107146</v>
      </c>
      <c r="G160">
        <f t="shared" si="17"/>
        <v>1</v>
      </c>
    </row>
    <row r="161" spans="1:7" ht="12.75">
      <c r="A161">
        <f t="shared" si="18"/>
        <v>152</v>
      </c>
      <c r="B161" s="110">
        <f t="shared" si="14"/>
        <v>1498.8763128818973</v>
      </c>
      <c r="C161" s="24">
        <f t="shared" si="19"/>
        <v>801.817487053573</v>
      </c>
      <c r="D161" s="111">
        <f t="shared" si="15"/>
        <v>697.0588258283243</v>
      </c>
      <c r="E161" s="20">
        <f t="shared" si="16"/>
        <v>150</v>
      </c>
      <c r="F161" s="20">
        <f t="shared" si="20"/>
        <v>159516.43858488626</v>
      </c>
      <c r="G161">
        <f t="shared" si="17"/>
        <v>1</v>
      </c>
    </row>
    <row r="162" spans="1:7" ht="12.75">
      <c r="A162">
        <f t="shared" si="18"/>
        <v>153</v>
      </c>
      <c r="B162" s="110">
        <f t="shared" si="14"/>
        <v>1498.8763128818973</v>
      </c>
      <c r="C162" s="24">
        <f t="shared" si="19"/>
        <v>797.5821929244313</v>
      </c>
      <c r="D162" s="111">
        <f t="shared" si="15"/>
        <v>701.294119957466</v>
      </c>
      <c r="E162" s="20">
        <f t="shared" si="16"/>
        <v>150</v>
      </c>
      <c r="F162" s="20">
        <f t="shared" si="20"/>
        <v>158665.1444649288</v>
      </c>
      <c r="G162">
        <f t="shared" si="17"/>
        <v>1</v>
      </c>
    </row>
    <row r="163" spans="1:7" ht="12.75">
      <c r="A163">
        <f t="shared" si="18"/>
        <v>154</v>
      </c>
      <c r="B163" s="110">
        <f t="shared" si="14"/>
        <v>1498.8763128818973</v>
      </c>
      <c r="C163" s="24">
        <f t="shared" si="19"/>
        <v>793.3257223246441</v>
      </c>
      <c r="D163" s="111">
        <f t="shared" si="15"/>
        <v>705.5505905572533</v>
      </c>
      <c r="E163" s="20">
        <f t="shared" si="16"/>
        <v>150</v>
      </c>
      <c r="F163" s="20">
        <f t="shared" si="20"/>
        <v>157809.59387437155</v>
      </c>
      <c r="G163">
        <f t="shared" si="17"/>
        <v>1</v>
      </c>
    </row>
    <row r="164" spans="1:7" ht="12.75">
      <c r="A164">
        <f t="shared" si="18"/>
        <v>155</v>
      </c>
      <c r="B164" s="110">
        <f t="shared" si="14"/>
        <v>1498.8763128818973</v>
      </c>
      <c r="C164" s="24">
        <f t="shared" si="19"/>
        <v>789.0479693718578</v>
      </c>
      <c r="D164" s="111">
        <f t="shared" si="15"/>
        <v>709.8283435100395</v>
      </c>
      <c r="E164" s="20">
        <f t="shared" si="16"/>
        <v>150</v>
      </c>
      <c r="F164" s="20">
        <f t="shared" si="20"/>
        <v>156949.7655308615</v>
      </c>
      <c r="G164">
        <f t="shared" si="17"/>
        <v>1</v>
      </c>
    </row>
    <row r="165" spans="1:7" ht="12.75">
      <c r="A165">
        <f t="shared" si="18"/>
        <v>156</v>
      </c>
      <c r="B165" s="110">
        <f t="shared" si="14"/>
        <v>1498.8763128818973</v>
      </c>
      <c r="C165" s="24">
        <f t="shared" si="19"/>
        <v>784.7488276543075</v>
      </c>
      <c r="D165" s="111">
        <f t="shared" si="15"/>
        <v>714.1274852275898</v>
      </c>
      <c r="E165" s="20">
        <f t="shared" si="16"/>
        <v>150</v>
      </c>
      <c r="F165" s="20">
        <f t="shared" si="20"/>
        <v>156085.6380456339</v>
      </c>
      <c r="G165">
        <f t="shared" si="17"/>
        <v>1</v>
      </c>
    </row>
    <row r="166" spans="1:7" ht="12.75">
      <c r="A166">
        <f t="shared" si="18"/>
        <v>157</v>
      </c>
      <c r="B166" s="110">
        <f t="shared" si="14"/>
        <v>1498.8763128818973</v>
      </c>
      <c r="C166" s="24">
        <f t="shared" si="19"/>
        <v>780.4281902281696</v>
      </c>
      <c r="D166" s="111">
        <f t="shared" si="15"/>
        <v>718.4481226537278</v>
      </c>
      <c r="E166" s="20">
        <f t="shared" si="16"/>
        <v>150</v>
      </c>
      <c r="F166" s="20">
        <f t="shared" si="20"/>
        <v>155217.18992298018</v>
      </c>
      <c r="G166">
        <f t="shared" si="17"/>
        <v>1</v>
      </c>
    </row>
    <row r="167" spans="1:7" ht="12.75">
      <c r="A167">
        <f t="shared" si="18"/>
        <v>158</v>
      </c>
      <c r="B167" s="110">
        <f t="shared" si="14"/>
        <v>1498.8763128818973</v>
      </c>
      <c r="C167" s="24">
        <f t="shared" si="19"/>
        <v>776.0859496149009</v>
      </c>
      <c r="D167" s="111">
        <f t="shared" si="15"/>
        <v>722.7903632669965</v>
      </c>
      <c r="E167" s="20">
        <f t="shared" si="16"/>
        <v>150</v>
      </c>
      <c r="F167" s="20">
        <f t="shared" si="20"/>
        <v>154344.39955971317</v>
      </c>
      <c r="G167">
        <f t="shared" si="17"/>
        <v>1</v>
      </c>
    </row>
    <row r="168" spans="1:7" ht="12.75">
      <c r="A168">
        <f t="shared" si="18"/>
        <v>159</v>
      </c>
      <c r="B168" s="110">
        <f t="shared" si="14"/>
        <v>1498.8763128818973</v>
      </c>
      <c r="C168" s="24">
        <f t="shared" si="19"/>
        <v>771.7219977985659</v>
      </c>
      <c r="D168" s="111">
        <f t="shared" si="15"/>
        <v>727.1543150833314</v>
      </c>
      <c r="E168" s="20">
        <f t="shared" si="16"/>
        <v>150</v>
      </c>
      <c r="F168" s="20">
        <f t="shared" si="20"/>
        <v>153467.24524462983</v>
      </c>
      <c r="G168">
        <f t="shared" si="17"/>
        <v>1</v>
      </c>
    </row>
    <row r="169" spans="1:7" ht="12.75">
      <c r="A169">
        <f t="shared" si="18"/>
        <v>160</v>
      </c>
      <c r="B169" s="110">
        <f t="shared" si="14"/>
        <v>1498.8763128818973</v>
      </c>
      <c r="C169" s="24">
        <f t="shared" si="19"/>
        <v>767.3362262231492</v>
      </c>
      <c r="D169" s="111">
        <f t="shared" si="15"/>
        <v>731.5400866587481</v>
      </c>
      <c r="E169" s="20">
        <f t="shared" si="16"/>
        <v>150</v>
      </c>
      <c r="F169" s="20">
        <f t="shared" si="20"/>
        <v>152585.70515797107</v>
      </c>
      <c r="G169">
        <f t="shared" si="17"/>
        <v>1</v>
      </c>
    </row>
    <row r="170" spans="1:7" ht="12.75">
      <c r="A170">
        <f t="shared" si="18"/>
        <v>161</v>
      </c>
      <c r="B170" s="110">
        <f t="shared" si="14"/>
        <v>1498.8763128818973</v>
      </c>
      <c r="C170" s="24">
        <f t="shared" si="19"/>
        <v>762.9285257898554</v>
      </c>
      <c r="D170" s="111">
        <f t="shared" si="15"/>
        <v>735.947787092042</v>
      </c>
      <c r="E170" s="20">
        <f t="shared" si="16"/>
        <v>150</v>
      </c>
      <c r="F170" s="20">
        <f t="shared" si="20"/>
        <v>151699.75737087903</v>
      </c>
      <c r="G170">
        <f t="shared" si="17"/>
        <v>1</v>
      </c>
    </row>
    <row r="171" spans="1:7" ht="12.75">
      <c r="A171">
        <f t="shared" si="18"/>
        <v>162</v>
      </c>
      <c r="B171" s="110">
        <f t="shared" si="14"/>
        <v>1498.8763128818973</v>
      </c>
      <c r="C171" s="24">
        <f t="shared" si="19"/>
        <v>758.4987868543951</v>
      </c>
      <c r="D171" s="111">
        <f t="shared" si="15"/>
        <v>740.3775260275022</v>
      </c>
      <c r="E171" s="20">
        <f t="shared" si="16"/>
        <v>150</v>
      </c>
      <c r="F171" s="20">
        <f t="shared" si="20"/>
        <v>150809.37984485153</v>
      </c>
      <c r="G171">
        <f t="shared" si="17"/>
        <v>1</v>
      </c>
    </row>
    <row r="172" spans="1:7" ht="12.75">
      <c r="A172">
        <f t="shared" si="18"/>
        <v>163</v>
      </c>
      <c r="B172" s="110">
        <f t="shared" si="14"/>
        <v>1498.8763128818973</v>
      </c>
      <c r="C172" s="24">
        <f t="shared" si="19"/>
        <v>754.0468992242577</v>
      </c>
      <c r="D172" s="111">
        <f t="shared" si="15"/>
        <v>744.8294136576396</v>
      </c>
      <c r="E172" s="20">
        <f t="shared" si="16"/>
        <v>150</v>
      </c>
      <c r="F172" s="20">
        <f t="shared" si="20"/>
        <v>149914.5504311939</v>
      </c>
      <c r="G172">
        <f t="shared" si="17"/>
        <v>1</v>
      </c>
    </row>
    <row r="173" spans="1:7" ht="12.75">
      <c r="A173">
        <f t="shared" si="18"/>
        <v>164</v>
      </c>
      <c r="B173" s="110">
        <f t="shared" si="14"/>
        <v>1498.8763128818973</v>
      </c>
      <c r="C173" s="24">
        <f t="shared" si="19"/>
        <v>749.5727521559695</v>
      </c>
      <c r="D173" s="111">
        <f t="shared" si="15"/>
        <v>749.3035607259278</v>
      </c>
      <c r="E173" s="20">
        <f t="shared" si="16"/>
        <v>150</v>
      </c>
      <c r="F173" s="20">
        <f t="shared" si="20"/>
        <v>149015.24687046796</v>
      </c>
      <c r="G173">
        <f t="shared" si="17"/>
        <v>1</v>
      </c>
    </row>
    <row r="174" spans="1:7" ht="12.75">
      <c r="A174">
        <f t="shared" si="18"/>
        <v>165</v>
      </c>
      <c r="B174" s="110">
        <f t="shared" si="14"/>
        <v>1498.8763128818973</v>
      </c>
      <c r="C174" s="24">
        <f t="shared" si="19"/>
        <v>745.0762343523398</v>
      </c>
      <c r="D174" s="111">
        <f t="shared" si="15"/>
        <v>753.8000785295575</v>
      </c>
      <c r="E174" s="20">
        <f t="shared" si="16"/>
        <v>150</v>
      </c>
      <c r="F174" s="20">
        <f t="shared" si="20"/>
        <v>148111.44679193842</v>
      </c>
      <c r="G174">
        <f t="shared" si="17"/>
        <v>1</v>
      </c>
    </row>
    <row r="175" spans="1:7" ht="12.75">
      <c r="A175">
        <f t="shared" si="18"/>
        <v>166</v>
      </c>
      <c r="B175" s="110">
        <f t="shared" si="14"/>
        <v>1498.8763128818973</v>
      </c>
      <c r="C175" s="24">
        <f t="shared" si="19"/>
        <v>740.5572339596921</v>
      </c>
      <c r="D175" s="111">
        <f t="shared" si="15"/>
        <v>758.3190789222052</v>
      </c>
      <c r="E175" s="20">
        <f t="shared" si="16"/>
        <v>150</v>
      </c>
      <c r="F175" s="20">
        <f t="shared" si="20"/>
        <v>147203.1277130162</v>
      </c>
      <c r="G175">
        <f t="shared" si="17"/>
        <v>1</v>
      </c>
    </row>
    <row r="176" spans="1:7" ht="12.75">
      <c r="A176">
        <f t="shared" si="18"/>
        <v>167</v>
      </c>
      <c r="B176" s="110">
        <f t="shared" si="14"/>
        <v>1498.8763128818973</v>
      </c>
      <c r="C176" s="24">
        <f t="shared" si="19"/>
        <v>736.0156385650811</v>
      </c>
      <c r="D176" s="111">
        <f t="shared" si="15"/>
        <v>762.8606743168162</v>
      </c>
      <c r="E176" s="20">
        <f t="shared" si="16"/>
        <v>150</v>
      </c>
      <c r="F176" s="20">
        <f t="shared" si="20"/>
        <v>146290.26703869939</v>
      </c>
      <c r="G176">
        <f t="shared" si="17"/>
        <v>1</v>
      </c>
    </row>
    <row r="177" spans="1:7" ht="12.75">
      <c r="A177">
        <f t="shared" si="18"/>
        <v>168</v>
      </c>
      <c r="B177" s="110">
        <f t="shared" si="14"/>
        <v>1498.8763128818973</v>
      </c>
      <c r="C177" s="24">
        <f t="shared" si="19"/>
        <v>731.4513351934969</v>
      </c>
      <c r="D177" s="111">
        <f t="shared" si="15"/>
        <v>767.4249776884004</v>
      </c>
      <c r="E177" s="20">
        <f t="shared" si="16"/>
        <v>150</v>
      </c>
      <c r="F177" s="20">
        <f t="shared" si="20"/>
        <v>145372.84206101098</v>
      </c>
      <c r="G177">
        <f t="shared" si="17"/>
        <v>1</v>
      </c>
    </row>
    <row r="178" spans="1:7" ht="12.75">
      <c r="A178">
        <f t="shared" si="18"/>
        <v>169</v>
      </c>
      <c r="B178" s="110">
        <f t="shared" si="14"/>
        <v>1498.8763128818973</v>
      </c>
      <c r="C178" s="24">
        <f t="shared" si="19"/>
        <v>726.8642103050549</v>
      </c>
      <c r="D178" s="111">
        <f t="shared" si="15"/>
        <v>772.0121025768424</v>
      </c>
      <c r="E178" s="20">
        <f t="shared" si="16"/>
        <v>150</v>
      </c>
      <c r="F178" s="20">
        <f t="shared" si="20"/>
        <v>144450.82995843413</v>
      </c>
      <c r="G178">
        <f t="shared" si="17"/>
        <v>1</v>
      </c>
    </row>
    <row r="179" spans="1:7" ht="12.75">
      <c r="A179">
        <f t="shared" si="18"/>
        <v>170</v>
      </c>
      <c r="B179" s="110">
        <f t="shared" si="14"/>
        <v>1498.8763128818973</v>
      </c>
      <c r="C179" s="24">
        <f t="shared" si="19"/>
        <v>722.2541497921707</v>
      </c>
      <c r="D179" s="111">
        <f t="shared" si="15"/>
        <v>776.6221630897267</v>
      </c>
      <c r="E179" s="20">
        <f t="shared" si="16"/>
        <v>150</v>
      </c>
      <c r="F179" s="20">
        <f t="shared" si="20"/>
        <v>143524.2077953444</v>
      </c>
      <c r="G179">
        <f t="shared" si="17"/>
        <v>1</v>
      </c>
    </row>
    <row r="180" spans="1:7" ht="12.75">
      <c r="A180">
        <f t="shared" si="18"/>
        <v>171</v>
      </c>
      <c r="B180" s="110">
        <f t="shared" si="14"/>
        <v>1498.8763128818973</v>
      </c>
      <c r="C180" s="24">
        <f t="shared" si="19"/>
        <v>717.621038976722</v>
      </c>
      <c r="D180" s="111">
        <f t="shared" si="15"/>
        <v>781.2552739051753</v>
      </c>
      <c r="E180" s="20">
        <f t="shared" si="16"/>
        <v>150</v>
      </c>
      <c r="F180" s="20">
        <f t="shared" si="20"/>
        <v>142592.95252143923</v>
      </c>
      <c r="G180">
        <f t="shared" si="17"/>
        <v>1</v>
      </c>
    </row>
    <row r="181" spans="1:7" ht="12.75">
      <c r="A181">
        <f t="shared" si="18"/>
        <v>172</v>
      </c>
      <c r="B181" s="110">
        <f t="shared" si="14"/>
        <v>1498.8763128818973</v>
      </c>
      <c r="C181" s="24">
        <f t="shared" si="19"/>
        <v>712.9647626071962</v>
      </c>
      <c r="D181" s="111">
        <f t="shared" si="15"/>
        <v>785.9115502747011</v>
      </c>
      <c r="E181" s="20">
        <f t="shared" si="16"/>
        <v>150</v>
      </c>
      <c r="F181" s="20">
        <f t="shared" si="20"/>
        <v>141657.04097116453</v>
      </c>
      <c r="G181">
        <f t="shared" si="17"/>
        <v>1</v>
      </c>
    </row>
    <row r="182" spans="1:7" ht="12.75">
      <c r="A182">
        <f t="shared" si="18"/>
        <v>173</v>
      </c>
      <c r="B182" s="110">
        <f t="shared" si="14"/>
        <v>1498.8763128818973</v>
      </c>
      <c r="C182" s="24">
        <f t="shared" si="19"/>
        <v>708.2852048558227</v>
      </c>
      <c r="D182" s="111">
        <f t="shared" si="15"/>
        <v>790.5911080260746</v>
      </c>
      <c r="E182" s="20">
        <f t="shared" si="16"/>
        <v>150</v>
      </c>
      <c r="F182" s="20">
        <f t="shared" si="20"/>
        <v>140716.44986313846</v>
      </c>
      <c r="G182">
        <f t="shared" si="17"/>
        <v>1</v>
      </c>
    </row>
    <row r="183" spans="1:7" ht="12.75">
      <c r="A183">
        <f t="shared" si="18"/>
        <v>174</v>
      </c>
      <c r="B183" s="110">
        <f t="shared" si="14"/>
        <v>1498.8763128818973</v>
      </c>
      <c r="C183" s="24">
        <f t="shared" si="19"/>
        <v>703.5822493156924</v>
      </c>
      <c r="D183" s="111">
        <f t="shared" si="15"/>
        <v>795.294063566205</v>
      </c>
      <c r="E183" s="20">
        <f t="shared" si="16"/>
        <v>150</v>
      </c>
      <c r="F183" s="20">
        <f t="shared" si="20"/>
        <v>139771.15579957227</v>
      </c>
      <c r="G183">
        <f t="shared" si="17"/>
        <v>1</v>
      </c>
    </row>
    <row r="184" spans="1:7" ht="12.75">
      <c r="A184">
        <f t="shared" si="18"/>
        <v>175</v>
      </c>
      <c r="B184" s="110">
        <f t="shared" si="14"/>
        <v>1498.8763128818973</v>
      </c>
      <c r="C184" s="24">
        <f t="shared" si="19"/>
        <v>698.8557789978613</v>
      </c>
      <c r="D184" s="111">
        <f t="shared" si="15"/>
        <v>800.020533884036</v>
      </c>
      <c r="E184" s="20">
        <f t="shared" si="16"/>
        <v>150</v>
      </c>
      <c r="F184" s="20">
        <f t="shared" si="20"/>
        <v>138821.13526568824</v>
      </c>
      <c r="G184">
        <f t="shared" si="17"/>
        <v>1</v>
      </c>
    </row>
    <row r="185" spans="1:7" ht="12.75">
      <c r="A185">
        <f t="shared" si="18"/>
        <v>176</v>
      </c>
      <c r="B185" s="110">
        <f t="shared" si="14"/>
        <v>1498.8763128818973</v>
      </c>
      <c r="C185" s="24">
        <f t="shared" si="19"/>
        <v>694.1056763284412</v>
      </c>
      <c r="D185" s="111">
        <f t="shared" si="15"/>
        <v>804.7706365534561</v>
      </c>
      <c r="E185" s="20">
        <f t="shared" si="16"/>
        <v>150</v>
      </c>
      <c r="F185" s="20">
        <f t="shared" si="20"/>
        <v>137866.36462913477</v>
      </c>
      <c r="G185">
        <f t="shared" si="17"/>
        <v>1</v>
      </c>
    </row>
    <row r="186" spans="1:7" ht="12.75">
      <c r="A186">
        <f t="shared" si="18"/>
        <v>177</v>
      </c>
      <c r="B186" s="110">
        <f t="shared" si="14"/>
        <v>1498.8763128818973</v>
      </c>
      <c r="C186" s="24">
        <f t="shared" si="19"/>
        <v>689.3318231456739</v>
      </c>
      <c r="D186" s="111">
        <f t="shared" si="15"/>
        <v>809.5444897362235</v>
      </c>
      <c r="E186" s="20">
        <f t="shared" si="16"/>
        <v>150</v>
      </c>
      <c r="F186" s="20">
        <f t="shared" si="20"/>
        <v>136906.82013939854</v>
      </c>
      <c r="G186">
        <f t="shared" si="17"/>
        <v>1</v>
      </c>
    </row>
    <row r="187" spans="1:7" ht="12.75">
      <c r="A187">
        <f t="shared" si="18"/>
        <v>178</v>
      </c>
      <c r="B187" s="110">
        <f t="shared" si="14"/>
        <v>1498.8763128818973</v>
      </c>
      <c r="C187" s="24">
        <f t="shared" si="19"/>
        <v>684.5341006969927</v>
      </c>
      <c r="D187" s="111">
        <f t="shared" si="15"/>
        <v>814.3422121849046</v>
      </c>
      <c r="E187" s="20">
        <f t="shared" si="16"/>
        <v>150</v>
      </c>
      <c r="F187" s="20">
        <f t="shared" si="20"/>
        <v>135942.47792721362</v>
      </c>
      <c r="G187">
        <f t="shared" si="17"/>
        <v>1</v>
      </c>
    </row>
    <row r="188" spans="1:7" ht="12.75">
      <c r="A188">
        <f t="shared" si="18"/>
        <v>179</v>
      </c>
      <c r="B188" s="110">
        <f t="shared" si="14"/>
        <v>1498.8763128818973</v>
      </c>
      <c r="C188" s="24">
        <f t="shared" si="19"/>
        <v>679.7123896360681</v>
      </c>
      <c r="D188" s="111">
        <f t="shared" si="15"/>
        <v>819.1639232458292</v>
      </c>
      <c r="E188" s="20">
        <f t="shared" si="16"/>
        <v>150</v>
      </c>
      <c r="F188" s="20">
        <f t="shared" si="20"/>
        <v>134973.3140039678</v>
      </c>
      <c r="G188">
        <f t="shared" si="17"/>
        <v>1</v>
      </c>
    </row>
    <row r="189" spans="1:7" ht="12.75">
      <c r="A189">
        <f t="shared" si="18"/>
        <v>180</v>
      </c>
      <c r="B189" s="110">
        <f t="shared" si="14"/>
        <v>1498.8763128818973</v>
      </c>
      <c r="C189" s="24">
        <f t="shared" si="19"/>
        <v>674.866570019839</v>
      </c>
      <c r="D189" s="111">
        <f t="shared" si="15"/>
        <v>824.0097428620584</v>
      </c>
      <c r="E189" s="20">
        <f t="shared" si="16"/>
        <v>150</v>
      </c>
      <c r="F189" s="20">
        <f t="shared" si="20"/>
        <v>133999.30426110575</v>
      </c>
      <c r="G189">
        <f t="shared" si="17"/>
        <v>1</v>
      </c>
    </row>
    <row r="190" spans="1:7" ht="12.75">
      <c r="A190">
        <f t="shared" si="18"/>
        <v>181</v>
      </c>
      <c r="B190" s="110">
        <f t="shared" si="14"/>
        <v>1498.8763128818973</v>
      </c>
      <c r="C190" s="24">
        <f t="shared" si="19"/>
        <v>669.9965213055287</v>
      </c>
      <c r="D190" s="111">
        <f t="shared" si="15"/>
        <v>828.8797915763686</v>
      </c>
      <c r="E190" s="20">
        <f t="shared" si="16"/>
        <v>150</v>
      </c>
      <c r="F190" s="20">
        <f t="shared" si="20"/>
        <v>133020.4244695294</v>
      </c>
      <c r="G190">
        <f t="shared" si="17"/>
        <v>1</v>
      </c>
    </row>
    <row r="191" spans="1:7" ht="12.75">
      <c r="A191">
        <f t="shared" si="18"/>
        <v>182</v>
      </c>
      <c r="B191" s="110">
        <f t="shared" si="14"/>
        <v>1498.8763128818973</v>
      </c>
      <c r="C191" s="24">
        <f t="shared" si="19"/>
        <v>665.102122347647</v>
      </c>
      <c r="D191" s="111">
        <f t="shared" si="15"/>
        <v>833.7741905342504</v>
      </c>
      <c r="E191" s="20">
        <f t="shared" si="16"/>
        <v>150</v>
      </c>
      <c r="F191" s="20">
        <f t="shared" si="20"/>
        <v>132036.65027899513</v>
      </c>
      <c r="G191">
        <f t="shared" si="17"/>
        <v>1</v>
      </c>
    </row>
    <row r="192" spans="1:7" ht="12.75">
      <c r="A192">
        <f t="shared" si="18"/>
        <v>183</v>
      </c>
      <c r="B192" s="110">
        <f t="shared" si="14"/>
        <v>1498.8763128818973</v>
      </c>
      <c r="C192" s="24">
        <f t="shared" si="19"/>
        <v>660.1832513949756</v>
      </c>
      <c r="D192" s="111">
        <f t="shared" si="15"/>
        <v>838.6930614869217</v>
      </c>
      <c r="E192" s="20">
        <f t="shared" si="16"/>
        <v>150</v>
      </c>
      <c r="F192" s="20">
        <f t="shared" si="20"/>
        <v>131047.9572175082</v>
      </c>
      <c r="G192">
        <f t="shared" si="17"/>
        <v>1</v>
      </c>
    </row>
    <row r="193" spans="1:7" ht="12.75">
      <c r="A193">
        <f t="shared" si="18"/>
        <v>184</v>
      </c>
      <c r="B193" s="110">
        <f t="shared" si="14"/>
        <v>1498.8763128818973</v>
      </c>
      <c r="C193" s="24">
        <f t="shared" si="19"/>
        <v>655.239786087541</v>
      </c>
      <c r="D193" s="111">
        <f t="shared" si="15"/>
        <v>843.6365267943563</v>
      </c>
      <c r="E193" s="20">
        <f t="shared" si="16"/>
        <v>150</v>
      </c>
      <c r="F193" s="20">
        <f t="shared" si="20"/>
        <v>130054.32069071384</v>
      </c>
      <c r="G193">
        <f t="shared" si="17"/>
        <v>1</v>
      </c>
    </row>
    <row r="194" spans="1:7" ht="12.75">
      <c r="A194">
        <f t="shared" si="18"/>
        <v>185</v>
      </c>
      <c r="B194" s="110">
        <f t="shared" si="14"/>
        <v>1498.8763128818973</v>
      </c>
      <c r="C194" s="24">
        <f t="shared" si="19"/>
        <v>650.2716034535692</v>
      </c>
      <c r="D194" s="111">
        <f t="shared" si="15"/>
        <v>848.6047094283281</v>
      </c>
      <c r="E194" s="20">
        <f t="shared" si="16"/>
        <v>150</v>
      </c>
      <c r="F194" s="20">
        <f t="shared" si="20"/>
        <v>129055.71598128551</v>
      </c>
      <c r="G194">
        <f t="shared" si="17"/>
        <v>1</v>
      </c>
    </row>
    <row r="195" spans="1:7" ht="12.75">
      <c r="A195">
        <f t="shared" si="18"/>
        <v>186</v>
      </c>
      <c r="B195" s="110">
        <f t="shared" si="14"/>
        <v>1498.8763128818973</v>
      </c>
      <c r="C195" s="24">
        <f t="shared" si="19"/>
        <v>645.2785799064276</v>
      </c>
      <c r="D195" s="111">
        <f t="shared" si="15"/>
        <v>853.5977329754697</v>
      </c>
      <c r="E195" s="20">
        <f t="shared" si="16"/>
        <v>150</v>
      </c>
      <c r="F195" s="20">
        <f t="shared" si="20"/>
        <v>128052.11824831004</v>
      </c>
      <c r="G195">
        <f t="shared" si="17"/>
        <v>1</v>
      </c>
    </row>
    <row r="196" spans="1:7" ht="12.75">
      <c r="A196">
        <f t="shared" si="18"/>
        <v>187</v>
      </c>
      <c r="B196" s="110">
        <f t="shared" si="14"/>
        <v>1498.8763128818973</v>
      </c>
      <c r="C196" s="24">
        <f t="shared" si="19"/>
        <v>640.2605912415502</v>
      </c>
      <c r="D196" s="111">
        <f t="shared" si="15"/>
        <v>858.6157216403471</v>
      </c>
      <c r="E196" s="20">
        <f t="shared" si="16"/>
        <v>150</v>
      </c>
      <c r="F196" s="20">
        <f t="shared" si="20"/>
        <v>127043.50252666969</v>
      </c>
      <c r="G196">
        <f t="shared" si="17"/>
        <v>1</v>
      </c>
    </row>
    <row r="197" spans="1:7" ht="12.75">
      <c r="A197">
        <f t="shared" si="18"/>
        <v>188</v>
      </c>
      <c r="B197" s="110">
        <f t="shared" si="14"/>
        <v>1498.8763128818973</v>
      </c>
      <c r="C197" s="24">
        <f t="shared" si="19"/>
        <v>635.2175126333485</v>
      </c>
      <c r="D197" s="111">
        <f t="shared" si="15"/>
        <v>863.6588002485488</v>
      </c>
      <c r="E197" s="20">
        <f t="shared" si="16"/>
        <v>150</v>
      </c>
      <c r="F197" s="20">
        <f t="shared" si="20"/>
        <v>126029.84372642114</v>
      </c>
      <c r="G197">
        <f t="shared" si="17"/>
        <v>1</v>
      </c>
    </row>
    <row r="198" spans="1:7" ht="12.75">
      <c r="A198">
        <f t="shared" si="18"/>
        <v>189</v>
      </c>
      <c r="B198" s="110">
        <f t="shared" si="14"/>
        <v>1498.8763128818973</v>
      </c>
      <c r="C198" s="24">
        <f t="shared" si="19"/>
        <v>630.1492186321057</v>
      </c>
      <c r="D198" s="111">
        <f t="shared" si="15"/>
        <v>868.7270942497917</v>
      </c>
      <c r="E198" s="20">
        <f t="shared" si="16"/>
        <v>150</v>
      </c>
      <c r="F198" s="20">
        <f t="shared" si="20"/>
        <v>125011.11663217135</v>
      </c>
      <c r="G198">
        <f t="shared" si="17"/>
        <v>1</v>
      </c>
    </row>
    <row r="199" spans="1:7" ht="12.75">
      <c r="A199">
        <f t="shared" si="18"/>
        <v>190</v>
      </c>
      <c r="B199" s="110">
        <f t="shared" si="14"/>
        <v>1498.8763128818973</v>
      </c>
      <c r="C199" s="24">
        <f t="shared" si="19"/>
        <v>625.0555831608568</v>
      </c>
      <c r="D199" s="111">
        <f t="shared" si="15"/>
        <v>873.8207297210405</v>
      </c>
      <c r="E199" s="20">
        <f t="shared" si="16"/>
        <v>150</v>
      </c>
      <c r="F199" s="20">
        <f t="shared" si="20"/>
        <v>123987.2959024503</v>
      </c>
      <c r="G199">
        <f t="shared" si="17"/>
        <v>1</v>
      </c>
    </row>
    <row r="200" spans="1:7" ht="12.75">
      <c r="A200">
        <f t="shared" si="18"/>
        <v>191</v>
      </c>
      <c r="B200" s="110">
        <f t="shared" si="14"/>
        <v>1498.8763128818973</v>
      </c>
      <c r="C200" s="24">
        <f t="shared" si="19"/>
        <v>619.9364795122516</v>
      </c>
      <c r="D200" s="111">
        <f t="shared" si="15"/>
        <v>878.9398333696457</v>
      </c>
      <c r="E200" s="20">
        <f t="shared" si="16"/>
        <v>150</v>
      </c>
      <c r="F200" s="20">
        <f t="shared" si="20"/>
        <v>122958.35606908066</v>
      </c>
      <c r="G200">
        <f t="shared" si="17"/>
        <v>1</v>
      </c>
    </row>
    <row r="201" spans="1:7" ht="12.75">
      <c r="A201">
        <f t="shared" si="18"/>
        <v>192</v>
      </c>
      <c r="B201" s="110">
        <f t="shared" si="14"/>
        <v>1498.8763128818973</v>
      </c>
      <c r="C201" s="24">
        <f t="shared" si="19"/>
        <v>614.7917803454034</v>
      </c>
      <c r="D201" s="111">
        <f t="shared" si="15"/>
        <v>884.084532536494</v>
      </c>
      <c r="E201" s="20">
        <f t="shared" si="16"/>
        <v>150</v>
      </c>
      <c r="F201" s="20">
        <f t="shared" si="20"/>
        <v>121924.27153654417</v>
      </c>
      <c r="G201">
        <f t="shared" si="17"/>
        <v>1</v>
      </c>
    </row>
    <row r="202" spans="1:7" ht="12.75">
      <c r="A202">
        <f t="shared" si="18"/>
        <v>193</v>
      </c>
      <c r="B202" s="110">
        <f t="shared" si="14"/>
        <v>1498.8763128818973</v>
      </c>
      <c r="C202" s="24">
        <f t="shared" si="19"/>
        <v>609.6213576827208</v>
      </c>
      <c r="D202" s="111">
        <f t="shared" si="15"/>
        <v>889.2549551991765</v>
      </c>
      <c r="E202" s="20">
        <f t="shared" si="16"/>
        <v>150</v>
      </c>
      <c r="F202" s="20">
        <f t="shared" si="20"/>
        <v>120885.01658134499</v>
      </c>
      <c r="G202">
        <f t="shared" si="17"/>
        <v>1</v>
      </c>
    </row>
    <row r="203" spans="1:7" ht="12.75">
      <c r="A203">
        <f t="shared" si="18"/>
        <v>194</v>
      </c>
      <c r="B203" s="110">
        <f aca="true" t="shared" si="21" ref="B203:B266">PMT(($C$3/12),$C$2,-$C$4)</f>
        <v>1498.8763128818973</v>
      </c>
      <c r="C203" s="24">
        <f t="shared" si="19"/>
        <v>604.4250829067249</v>
      </c>
      <c r="D203" s="111">
        <f aca="true" t="shared" si="22" ref="D203:D266">B203-C203</f>
        <v>894.4512299751724</v>
      </c>
      <c r="E203" s="20">
        <f aca="true" t="shared" si="23" ref="E203:E266">$C$5</f>
        <v>150</v>
      </c>
      <c r="F203" s="20">
        <f t="shared" si="20"/>
        <v>119840.56535136982</v>
      </c>
      <c r="G203">
        <f aca="true" t="shared" si="24" ref="G203:G266">IF(F203&gt;0,1,0)</f>
        <v>1</v>
      </c>
    </row>
    <row r="204" spans="1:7" ht="12.75">
      <c r="A204">
        <f aca="true" t="shared" si="25" ref="A204:A267">A203+1</f>
        <v>195</v>
      </c>
      <c r="B204" s="110">
        <f t="shared" si="21"/>
        <v>1498.8763128818973</v>
      </c>
      <c r="C204" s="24">
        <f aca="true" t="shared" si="26" ref="C204:C267">($C$3/12)*F203</f>
        <v>599.2028267568492</v>
      </c>
      <c r="D204" s="111">
        <f t="shared" si="22"/>
        <v>899.6734861250482</v>
      </c>
      <c r="E204" s="20">
        <f t="shared" si="23"/>
        <v>150</v>
      </c>
      <c r="F204" s="20">
        <f aca="true" t="shared" si="27" ref="F204:F267">IF(F203&gt;0,F203-D204-E204,0)</f>
        <v>118790.89186524478</v>
      </c>
      <c r="G204">
        <f t="shared" si="24"/>
        <v>1</v>
      </c>
    </row>
    <row r="205" spans="1:7" ht="12.75">
      <c r="A205">
        <f t="shared" si="25"/>
        <v>196</v>
      </c>
      <c r="B205" s="110">
        <f t="shared" si="21"/>
        <v>1498.8763128818973</v>
      </c>
      <c r="C205" s="24">
        <f t="shared" si="26"/>
        <v>593.9544593262239</v>
      </c>
      <c r="D205" s="111">
        <f t="shared" si="22"/>
        <v>904.9218535556735</v>
      </c>
      <c r="E205" s="20">
        <f t="shared" si="23"/>
        <v>150</v>
      </c>
      <c r="F205" s="20">
        <f t="shared" si="27"/>
        <v>117735.9700116891</v>
      </c>
      <c r="G205">
        <f t="shared" si="24"/>
        <v>1</v>
      </c>
    </row>
    <row r="206" spans="1:7" ht="12.75">
      <c r="A206">
        <f t="shared" si="25"/>
        <v>197</v>
      </c>
      <c r="B206" s="110">
        <f t="shared" si="21"/>
        <v>1498.8763128818973</v>
      </c>
      <c r="C206" s="24">
        <f t="shared" si="26"/>
        <v>588.6798500584455</v>
      </c>
      <c r="D206" s="111">
        <f t="shared" si="22"/>
        <v>910.1964628234518</v>
      </c>
      <c r="E206" s="20">
        <f t="shared" si="23"/>
        <v>150</v>
      </c>
      <c r="F206" s="20">
        <f t="shared" si="27"/>
        <v>116675.77354886565</v>
      </c>
      <c r="G206">
        <f t="shared" si="24"/>
        <v>1</v>
      </c>
    </row>
    <row r="207" spans="1:7" ht="12.75">
      <c r="A207">
        <f t="shared" si="25"/>
        <v>198</v>
      </c>
      <c r="B207" s="110">
        <f t="shared" si="21"/>
        <v>1498.8763128818973</v>
      </c>
      <c r="C207" s="24">
        <f t="shared" si="26"/>
        <v>583.3788677443282</v>
      </c>
      <c r="D207" s="111">
        <f t="shared" si="22"/>
        <v>915.4974451375691</v>
      </c>
      <c r="E207" s="20">
        <f t="shared" si="23"/>
        <v>150</v>
      </c>
      <c r="F207" s="20">
        <f t="shared" si="27"/>
        <v>115610.27610372807</v>
      </c>
      <c r="G207">
        <f t="shared" si="24"/>
        <v>1</v>
      </c>
    </row>
    <row r="208" spans="1:7" ht="12.75">
      <c r="A208">
        <f t="shared" si="25"/>
        <v>199</v>
      </c>
      <c r="B208" s="110">
        <f t="shared" si="21"/>
        <v>1498.8763128818973</v>
      </c>
      <c r="C208" s="24">
        <f t="shared" si="26"/>
        <v>578.0513805186404</v>
      </c>
      <c r="D208" s="111">
        <f t="shared" si="22"/>
        <v>920.824932363257</v>
      </c>
      <c r="E208" s="20">
        <f t="shared" si="23"/>
        <v>150</v>
      </c>
      <c r="F208" s="20">
        <f t="shared" si="27"/>
        <v>114539.45117136481</v>
      </c>
      <c r="G208">
        <f t="shared" si="24"/>
        <v>1</v>
      </c>
    </row>
    <row r="209" spans="1:7" ht="12.75">
      <c r="A209">
        <f t="shared" si="25"/>
        <v>200</v>
      </c>
      <c r="B209" s="110">
        <f t="shared" si="21"/>
        <v>1498.8763128818973</v>
      </c>
      <c r="C209" s="24">
        <f t="shared" si="26"/>
        <v>572.6972558568241</v>
      </c>
      <c r="D209" s="111">
        <f t="shared" si="22"/>
        <v>926.1790570250732</v>
      </c>
      <c r="E209" s="20">
        <f t="shared" si="23"/>
        <v>150</v>
      </c>
      <c r="F209" s="20">
        <f t="shared" si="27"/>
        <v>113463.27211433974</v>
      </c>
      <c r="G209">
        <f t="shared" si="24"/>
        <v>1</v>
      </c>
    </row>
    <row r="210" spans="1:7" ht="12.75">
      <c r="A210">
        <f t="shared" si="25"/>
        <v>201</v>
      </c>
      <c r="B210" s="110">
        <f t="shared" si="21"/>
        <v>1498.8763128818973</v>
      </c>
      <c r="C210" s="24">
        <f t="shared" si="26"/>
        <v>567.3163605716987</v>
      </c>
      <c r="D210" s="111">
        <f t="shared" si="22"/>
        <v>931.5599523101986</v>
      </c>
      <c r="E210" s="20">
        <f t="shared" si="23"/>
        <v>150</v>
      </c>
      <c r="F210" s="20">
        <f t="shared" si="27"/>
        <v>112381.71216202954</v>
      </c>
      <c r="G210">
        <f t="shared" si="24"/>
        <v>1</v>
      </c>
    </row>
    <row r="211" spans="1:7" ht="12.75">
      <c r="A211">
        <f t="shared" si="25"/>
        <v>202</v>
      </c>
      <c r="B211" s="110">
        <f t="shared" si="21"/>
        <v>1498.8763128818973</v>
      </c>
      <c r="C211" s="24">
        <f t="shared" si="26"/>
        <v>561.9085608101477</v>
      </c>
      <c r="D211" s="111">
        <f t="shared" si="22"/>
        <v>936.9677520717496</v>
      </c>
      <c r="E211" s="20">
        <f t="shared" si="23"/>
        <v>150</v>
      </c>
      <c r="F211" s="20">
        <f t="shared" si="27"/>
        <v>111294.74440995778</v>
      </c>
      <c r="G211">
        <f t="shared" si="24"/>
        <v>1</v>
      </c>
    </row>
    <row r="212" spans="1:7" ht="12.75">
      <c r="A212">
        <f t="shared" si="25"/>
        <v>203</v>
      </c>
      <c r="B212" s="110">
        <f t="shared" si="21"/>
        <v>1498.8763128818973</v>
      </c>
      <c r="C212" s="24">
        <f t="shared" si="26"/>
        <v>556.473722049789</v>
      </c>
      <c r="D212" s="111">
        <f t="shared" si="22"/>
        <v>942.4025908321083</v>
      </c>
      <c r="E212" s="20">
        <f t="shared" si="23"/>
        <v>150</v>
      </c>
      <c r="F212" s="20">
        <f t="shared" si="27"/>
        <v>110202.34181912568</v>
      </c>
      <c r="G212">
        <f t="shared" si="24"/>
        <v>1</v>
      </c>
    </row>
    <row r="213" spans="1:7" ht="12.75">
      <c r="A213">
        <f t="shared" si="25"/>
        <v>204</v>
      </c>
      <c r="B213" s="110">
        <f t="shared" si="21"/>
        <v>1498.8763128818973</v>
      </c>
      <c r="C213" s="24">
        <f t="shared" si="26"/>
        <v>551.0117090956284</v>
      </c>
      <c r="D213" s="111">
        <f t="shared" si="22"/>
        <v>947.864603786269</v>
      </c>
      <c r="E213" s="20">
        <f t="shared" si="23"/>
        <v>150</v>
      </c>
      <c r="F213" s="20">
        <f t="shared" si="27"/>
        <v>109104.47721533942</v>
      </c>
      <c r="G213">
        <f t="shared" si="24"/>
        <v>1</v>
      </c>
    </row>
    <row r="214" spans="1:7" ht="12.75">
      <c r="A214">
        <f t="shared" si="25"/>
        <v>205</v>
      </c>
      <c r="B214" s="110">
        <f t="shared" si="21"/>
        <v>1498.8763128818973</v>
      </c>
      <c r="C214" s="24">
        <f t="shared" si="26"/>
        <v>545.5223860766971</v>
      </c>
      <c r="D214" s="111">
        <f t="shared" si="22"/>
        <v>953.3539268052002</v>
      </c>
      <c r="E214" s="20">
        <f t="shared" si="23"/>
        <v>150</v>
      </c>
      <c r="F214" s="20">
        <f t="shared" si="27"/>
        <v>108001.12328853422</v>
      </c>
      <c r="G214">
        <f t="shared" si="24"/>
        <v>1</v>
      </c>
    </row>
    <row r="215" spans="1:7" ht="12.75">
      <c r="A215">
        <f t="shared" si="25"/>
        <v>206</v>
      </c>
      <c r="B215" s="110">
        <f t="shared" si="21"/>
        <v>1498.8763128818973</v>
      </c>
      <c r="C215" s="24">
        <f t="shared" si="26"/>
        <v>540.0056164426711</v>
      </c>
      <c r="D215" s="111">
        <f t="shared" si="22"/>
        <v>958.8706964392262</v>
      </c>
      <c r="E215" s="20">
        <f t="shared" si="23"/>
        <v>150</v>
      </c>
      <c r="F215" s="20">
        <f t="shared" si="27"/>
        <v>106892.25259209498</v>
      </c>
      <c r="G215">
        <f t="shared" si="24"/>
        <v>1</v>
      </c>
    </row>
    <row r="216" spans="1:7" ht="12.75">
      <c r="A216">
        <f t="shared" si="25"/>
        <v>207</v>
      </c>
      <c r="B216" s="110">
        <f t="shared" si="21"/>
        <v>1498.8763128818973</v>
      </c>
      <c r="C216" s="24">
        <f t="shared" si="26"/>
        <v>534.461262960475</v>
      </c>
      <c r="D216" s="111">
        <f t="shared" si="22"/>
        <v>964.4150499214223</v>
      </c>
      <c r="E216" s="20">
        <f t="shared" si="23"/>
        <v>150</v>
      </c>
      <c r="F216" s="20">
        <f t="shared" si="27"/>
        <v>105777.83754217357</v>
      </c>
      <c r="G216">
        <f t="shared" si="24"/>
        <v>1</v>
      </c>
    </row>
    <row r="217" spans="1:7" ht="12.75">
      <c r="A217">
        <f t="shared" si="25"/>
        <v>208</v>
      </c>
      <c r="B217" s="110">
        <f t="shared" si="21"/>
        <v>1498.8763128818973</v>
      </c>
      <c r="C217" s="24">
        <f t="shared" si="26"/>
        <v>528.8891877108679</v>
      </c>
      <c r="D217" s="111">
        <f t="shared" si="22"/>
        <v>969.9871251710294</v>
      </c>
      <c r="E217" s="20">
        <f t="shared" si="23"/>
        <v>150</v>
      </c>
      <c r="F217" s="20">
        <f t="shared" si="27"/>
        <v>104657.85041700254</v>
      </c>
      <c r="G217">
        <f t="shared" si="24"/>
        <v>1</v>
      </c>
    </row>
    <row r="218" spans="1:7" ht="12.75">
      <c r="A218">
        <f t="shared" si="25"/>
        <v>209</v>
      </c>
      <c r="B218" s="110">
        <f t="shared" si="21"/>
        <v>1498.8763128818973</v>
      </c>
      <c r="C218" s="24">
        <f t="shared" si="26"/>
        <v>523.2892520850127</v>
      </c>
      <c r="D218" s="111">
        <f t="shared" si="22"/>
        <v>975.5870607968847</v>
      </c>
      <c r="E218" s="20">
        <f t="shared" si="23"/>
        <v>150</v>
      </c>
      <c r="F218" s="20">
        <f t="shared" si="27"/>
        <v>103532.26335620566</v>
      </c>
      <c r="G218">
        <f t="shared" si="24"/>
        <v>1</v>
      </c>
    </row>
    <row r="219" spans="1:7" ht="12.75">
      <c r="A219">
        <f t="shared" si="25"/>
        <v>210</v>
      </c>
      <c r="B219" s="110">
        <f t="shared" si="21"/>
        <v>1498.8763128818973</v>
      </c>
      <c r="C219" s="24">
        <f t="shared" si="26"/>
        <v>517.6613167810283</v>
      </c>
      <c r="D219" s="111">
        <f t="shared" si="22"/>
        <v>981.214996100869</v>
      </c>
      <c r="E219" s="20">
        <f t="shared" si="23"/>
        <v>150</v>
      </c>
      <c r="F219" s="20">
        <f t="shared" si="27"/>
        <v>102401.04836010479</v>
      </c>
      <c r="G219">
        <f t="shared" si="24"/>
        <v>1</v>
      </c>
    </row>
    <row r="220" spans="1:7" ht="12.75">
      <c r="A220">
        <f t="shared" si="25"/>
        <v>211</v>
      </c>
      <c r="B220" s="110">
        <f t="shared" si="21"/>
        <v>1498.8763128818973</v>
      </c>
      <c r="C220" s="24">
        <f t="shared" si="26"/>
        <v>512.005241800524</v>
      </c>
      <c r="D220" s="111">
        <f t="shared" si="22"/>
        <v>986.8710710813733</v>
      </c>
      <c r="E220" s="20">
        <f t="shared" si="23"/>
        <v>150</v>
      </c>
      <c r="F220" s="20">
        <f t="shared" si="27"/>
        <v>101264.17728902341</v>
      </c>
      <c r="G220">
        <f t="shared" si="24"/>
        <v>1</v>
      </c>
    </row>
    <row r="221" spans="1:7" ht="12.75">
      <c r="A221">
        <f t="shared" si="25"/>
        <v>212</v>
      </c>
      <c r="B221" s="110">
        <f t="shared" si="21"/>
        <v>1498.8763128818973</v>
      </c>
      <c r="C221" s="24">
        <f t="shared" si="26"/>
        <v>506.3208864451171</v>
      </c>
      <c r="D221" s="111">
        <f t="shared" si="22"/>
        <v>992.5554264367802</v>
      </c>
      <c r="E221" s="20">
        <f t="shared" si="23"/>
        <v>150</v>
      </c>
      <c r="F221" s="20">
        <f t="shared" si="27"/>
        <v>100121.62186258663</v>
      </c>
      <c r="G221">
        <f t="shared" si="24"/>
        <v>1</v>
      </c>
    </row>
    <row r="222" spans="1:7" ht="12.75">
      <c r="A222">
        <f t="shared" si="25"/>
        <v>213</v>
      </c>
      <c r="B222" s="110">
        <f t="shared" si="21"/>
        <v>1498.8763128818973</v>
      </c>
      <c r="C222" s="24">
        <f t="shared" si="26"/>
        <v>500.60810931293315</v>
      </c>
      <c r="D222" s="111">
        <f t="shared" si="22"/>
        <v>998.2682035689642</v>
      </c>
      <c r="E222" s="20">
        <f t="shared" si="23"/>
        <v>150</v>
      </c>
      <c r="F222" s="20">
        <f t="shared" si="27"/>
        <v>98973.35365901767</v>
      </c>
      <c r="G222">
        <f t="shared" si="24"/>
        <v>1</v>
      </c>
    </row>
    <row r="223" spans="1:7" ht="12.75">
      <c r="A223">
        <f t="shared" si="25"/>
        <v>214</v>
      </c>
      <c r="B223" s="110">
        <f t="shared" si="21"/>
        <v>1498.8763128818973</v>
      </c>
      <c r="C223" s="24">
        <f t="shared" si="26"/>
        <v>494.8667682950883</v>
      </c>
      <c r="D223" s="111">
        <f t="shared" si="22"/>
        <v>1004.0095445868089</v>
      </c>
      <c r="E223" s="20">
        <f t="shared" si="23"/>
        <v>150</v>
      </c>
      <c r="F223" s="20">
        <f t="shared" si="27"/>
        <v>97819.34411443086</v>
      </c>
      <c r="G223">
        <f t="shared" si="24"/>
        <v>1</v>
      </c>
    </row>
    <row r="224" spans="1:7" ht="12.75">
      <c r="A224">
        <f t="shared" si="25"/>
        <v>215</v>
      </c>
      <c r="B224" s="110">
        <f t="shared" si="21"/>
        <v>1498.8763128818973</v>
      </c>
      <c r="C224" s="24">
        <f t="shared" si="26"/>
        <v>489.0967205721543</v>
      </c>
      <c r="D224" s="111">
        <f t="shared" si="22"/>
        <v>1009.7795923097431</v>
      </c>
      <c r="E224" s="20">
        <f t="shared" si="23"/>
        <v>150</v>
      </c>
      <c r="F224" s="20">
        <f t="shared" si="27"/>
        <v>96659.56452212112</v>
      </c>
      <c r="G224">
        <f t="shared" si="24"/>
        <v>1</v>
      </c>
    </row>
    <row r="225" spans="1:7" ht="12.75">
      <c r="A225">
        <f t="shared" si="25"/>
        <v>216</v>
      </c>
      <c r="B225" s="110">
        <f t="shared" si="21"/>
        <v>1498.8763128818973</v>
      </c>
      <c r="C225" s="24">
        <f t="shared" si="26"/>
        <v>483.2978226106056</v>
      </c>
      <c r="D225" s="111">
        <f t="shared" si="22"/>
        <v>1015.5784902712917</v>
      </c>
      <c r="E225" s="20">
        <f t="shared" si="23"/>
        <v>150</v>
      </c>
      <c r="F225" s="20">
        <f t="shared" si="27"/>
        <v>95493.98603184982</v>
      </c>
      <c r="G225">
        <f t="shared" si="24"/>
        <v>1</v>
      </c>
    </row>
    <row r="226" spans="1:7" ht="12.75">
      <c r="A226">
        <f t="shared" si="25"/>
        <v>217</v>
      </c>
      <c r="B226" s="110">
        <f t="shared" si="21"/>
        <v>1498.8763128818973</v>
      </c>
      <c r="C226" s="24">
        <f t="shared" si="26"/>
        <v>477.46993015924915</v>
      </c>
      <c r="D226" s="111">
        <f t="shared" si="22"/>
        <v>1021.4063827226482</v>
      </c>
      <c r="E226" s="20">
        <f t="shared" si="23"/>
        <v>150</v>
      </c>
      <c r="F226" s="20">
        <f t="shared" si="27"/>
        <v>94322.57964912718</v>
      </c>
      <c r="G226">
        <f t="shared" si="24"/>
        <v>1</v>
      </c>
    </row>
    <row r="227" spans="1:7" ht="12.75">
      <c r="A227">
        <f t="shared" si="25"/>
        <v>218</v>
      </c>
      <c r="B227" s="110">
        <f t="shared" si="21"/>
        <v>1498.8763128818973</v>
      </c>
      <c r="C227" s="24">
        <f t="shared" si="26"/>
        <v>471.6128982456359</v>
      </c>
      <c r="D227" s="111">
        <f t="shared" si="22"/>
        <v>1027.2634146362614</v>
      </c>
      <c r="E227" s="20">
        <f t="shared" si="23"/>
        <v>150</v>
      </c>
      <c r="F227" s="20">
        <f t="shared" si="27"/>
        <v>93145.31623449092</v>
      </c>
      <c r="G227">
        <f t="shared" si="24"/>
        <v>1</v>
      </c>
    </row>
    <row r="228" spans="1:7" ht="12.75">
      <c r="A228">
        <f t="shared" si="25"/>
        <v>219</v>
      </c>
      <c r="B228" s="110">
        <f t="shared" si="21"/>
        <v>1498.8763128818973</v>
      </c>
      <c r="C228" s="24">
        <f t="shared" si="26"/>
        <v>465.72658117245464</v>
      </c>
      <c r="D228" s="111">
        <f t="shared" si="22"/>
        <v>1033.1497317094427</v>
      </c>
      <c r="E228" s="20">
        <f t="shared" si="23"/>
        <v>150</v>
      </c>
      <c r="F228" s="20">
        <f t="shared" si="27"/>
        <v>91962.16650278147</v>
      </c>
      <c r="G228">
        <f t="shared" si="24"/>
        <v>1</v>
      </c>
    </row>
    <row r="229" spans="1:7" ht="12.75">
      <c r="A229">
        <f t="shared" si="25"/>
        <v>220</v>
      </c>
      <c r="B229" s="110">
        <f t="shared" si="21"/>
        <v>1498.8763128818973</v>
      </c>
      <c r="C229" s="24">
        <f t="shared" si="26"/>
        <v>459.81083251390737</v>
      </c>
      <c r="D229" s="111">
        <f t="shared" si="22"/>
        <v>1039.06548036799</v>
      </c>
      <c r="E229" s="20">
        <f t="shared" si="23"/>
        <v>150</v>
      </c>
      <c r="F229" s="20">
        <f t="shared" si="27"/>
        <v>90773.10102241348</v>
      </c>
      <c r="G229">
        <f t="shared" si="24"/>
        <v>1</v>
      </c>
    </row>
    <row r="230" spans="1:7" ht="12.75">
      <c r="A230">
        <f t="shared" si="25"/>
        <v>221</v>
      </c>
      <c r="B230" s="110">
        <f t="shared" si="21"/>
        <v>1498.8763128818973</v>
      </c>
      <c r="C230" s="24">
        <f t="shared" si="26"/>
        <v>453.8655051120674</v>
      </c>
      <c r="D230" s="111">
        <f t="shared" si="22"/>
        <v>1045.0108077698299</v>
      </c>
      <c r="E230" s="20">
        <f t="shared" si="23"/>
        <v>150</v>
      </c>
      <c r="F230" s="20">
        <f t="shared" si="27"/>
        <v>89578.09021464366</v>
      </c>
      <c r="G230">
        <f t="shared" si="24"/>
        <v>1</v>
      </c>
    </row>
    <row r="231" spans="1:7" ht="12.75">
      <c r="A231">
        <f t="shared" si="25"/>
        <v>222</v>
      </c>
      <c r="B231" s="110">
        <f t="shared" si="21"/>
        <v>1498.8763128818973</v>
      </c>
      <c r="C231" s="24">
        <f t="shared" si="26"/>
        <v>447.8904510732183</v>
      </c>
      <c r="D231" s="111">
        <f t="shared" si="22"/>
        <v>1050.9858618086791</v>
      </c>
      <c r="E231" s="20">
        <f t="shared" si="23"/>
        <v>150</v>
      </c>
      <c r="F231" s="20">
        <f t="shared" si="27"/>
        <v>88377.10435283498</v>
      </c>
      <c r="G231">
        <f t="shared" si="24"/>
        <v>1</v>
      </c>
    </row>
    <row r="232" spans="1:7" ht="12.75">
      <c r="A232">
        <f t="shared" si="25"/>
        <v>223</v>
      </c>
      <c r="B232" s="110">
        <f t="shared" si="21"/>
        <v>1498.8763128818973</v>
      </c>
      <c r="C232" s="24">
        <f t="shared" si="26"/>
        <v>441.88552176417494</v>
      </c>
      <c r="D232" s="111">
        <f t="shared" si="22"/>
        <v>1056.9907911177224</v>
      </c>
      <c r="E232" s="20">
        <f t="shared" si="23"/>
        <v>150</v>
      </c>
      <c r="F232" s="20">
        <f t="shared" si="27"/>
        <v>87170.11356171725</v>
      </c>
      <c r="G232">
        <f t="shared" si="24"/>
        <v>1</v>
      </c>
    </row>
    <row r="233" spans="1:7" ht="12.75">
      <c r="A233">
        <f t="shared" si="25"/>
        <v>224</v>
      </c>
      <c r="B233" s="110">
        <f t="shared" si="21"/>
        <v>1498.8763128818973</v>
      </c>
      <c r="C233" s="24">
        <f t="shared" si="26"/>
        <v>435.8505678085863</v>
      </c>
      <c r="D233" s="111">
        <f t="shared" si="22"/>
        <v>1063.025745073311</v>
      </c>
      <c r="E233" s="20">
        <f t="shared" si="23"/>
        <v>150</v>
      </c>
      <c r="F233" s="20">
        <f t="shared" si="27"/>
        <v>85957.08781664395</v>
      </c>
      <c r="G233">
        <f t="shared" si="24"/>
        <v>1</v>
      </c>
    </row>
    <row r="234" spans="1:7" ht="12.75">
      <c r="A234">
        <f t="shared" si="25"/>
        <v>225</v>
      </c>
      <c r="B234" s="110">
        <f t="shared" si="21"/>
        <v>1498.8763128818973</v>
      </c>
      <c r="C234" s="24">
        <f t="shared" si="26"/>
        <v>429.7854390832198</v>
      </c>
      <c r="D234" s="111">
        <f t="shared" si="22"/>
        <v>1069.0908737986774</v>
      </c>
      <c r="E234" s="20">
        <f t="shared" si="23"/>
        <v>150</v>
      </c>
      <c r="F234" s="20">
        <f t="shared" si="27"/>
        <v>84737.99694284528</v>
      </c>
      <c r="G234">
        <f t="shared" si="24"/>
        <v>1</v>
      </c>
    </row>
    <row r="235" spans="1:7" ht="12.75">
      <c r="A235">
        <f t="shared" si="25"/>
        <v>226</v>
      </c>
      <c r="B235" s="110">
        <f t="shared" si="21"/>
        <v>1498.8763128818973</v>
      </c>
      <c r="C235" s="24">
        <f t="shared" si="26"/>
        <v>423.6899847142264</v>
      </c>
      <c r="D235" s="111">
        <f t="shared" si="22"/>
        <v>1075.186328167671</v>
      </c>
      <c r="E235" s="20">
        <f t="shared" si="23"/>
        <v>150</v>
      </c>
      <c r="F235" s="20">
        <f t="shared" si="27"/>
        <v>83512.8106146776</v>
      </c>
      <c r="G235">
        <f t="shared" si="24"/>
        <v>1</v>
      </c>
    </row>
    <row r="236" spans="1:7" ht="12.75">
      <c r="A236">
        <f t="shared" si="25"/>
        <v>227</v>
      </c>
      <c r="B236" s="110">
        <f t="shared" si="21"/>
        <v>1498.8763128818973</v>
      </c>
      <c r="C236" s="24">
        <f t="shared" si="26"/>
        <v>417.564053073388</v>
      </c>
      <c r="D236" s="111">
        <f t="shared" si="22"/>
        <v>1081.3122598085092</v>
      </c>
      <c r="E236" s="20">
        <f t="shared" si="23"/>
        <v>150</v>
      </c>
      <c r="F236" s="20">
        <f t="shared" si="27"/>
        <v>82281.4983548691</v>
      </c>
      <c r="G236">
        <f t="shared" si="24"/>
        <v>1</v>
      </c>
    </row>
    <row r="237" spans="1:7" ht="12.75">
      <c r="A237">
        <f t="shared" si="25"/>
        <v>228</v>
      </c>
      <c r="B237" s="110">
        <f t="shared" si="21"/>
        <v>1498.8763128818973</v>
      </c>
      <c r="C237" s="24">
        <f t="shared" si="26"/>
        <v>411.4074917743455</v>
      </c>
      <c r="D237" s="111">
        <f t="shared" si="22"/>
        <v>1087.4688211075518</v>
      </c>
      <c r="E237" s="20">
        <f t="shared" si="23"/>
        <v>150</v>
      </c>
      <c r="F237" s="20">
        <f t="shared" si="27"/>
        <v>81044.02953376154</v>
      </c>
      <c r="G237">
        <f t="shared" si="24"/>
        <v>1</v>
      </c>
    </row>
    <row r="238" spans="1:7" ht="12.75">
      <c r="A238">
        <f t="shared" si="25"/>
        <v>229</v>
      </c>
      <c r="B238" s="110">
        <f t="shared" si="21"/>
        <v>1498.8763128818973</v>
      </c>
      <c r="C238" s="24">
        <f t="shared" si="26"/>
        <v>405.2201476688077</v>
      </c>
      <c r="D238" s="111">
        <f t="shared" si="22"/>
        <v>1093.6561652130895</v>
      </c>
      <c r="E238" s="20">
        <f t="shared" si="23"/>
        <v>150</v>
      </c>
      <c r="F238" s="20">
        <f t="shared" si="27"/>
        <v>79800.37336854845</v>
      </c>
      <c r="G238">
        <f t="shared" si="24"/>
        <v>1</v>
      </c>
    </row>
    <row r="239" spans="1:7" ht="12.75">
      <c r="A239">
        <f t="shared" si="25"/>
        <v>230</v>
      </c>
      <c r="B239" s="110">
        <f t="shared" si="21"/>
        <v>1498.8763128818973</v>
      </c>
      <c r="C239" s="24">
        <f t="shared" si="26"/>
        <v>399.00186684274223</v>
      </c>
      <c r="D239" s="111">
        <f t="shared" si="22"/>
        <v>1099.8744460391551</v>
      </c>
      <c r="E239" s="20">
        <f t="shared" si="23"/>
        <v>150</v>
      </c>
      <c r="F239" s="20">
        <f t="shared" si="27"/>
        <v>78550.49892250929</v>
      </c>
      <c r="G239">
        <f t="shared" si="24"/>
        <v>1</v>
      </c>
    </row>
    <row r="240" spans="1:7" ht="12.75">
      <c r="A240">
        <f t="shared" si="25"/>
        <v>231</v>
      </c>
      <c r="B240" s="110">
        <f t="shared" si="21"/>
        <v>1498.8763128818973</v>
      </c>
      <c r="C240" s="24">
        <f t="shared" si="26"/>
        <v>392.75249461254646</v>
      </c>
      <c r="D240" s="111">
        <f t="shared" si="22"/>
        <v>1106.123818269351</v>
      </c>
      <c r="E240" s="20">
        <f t="shared" si="23"/>
        <v>150</v>
      </c>
      <c r="F240" s="20">
        <f t="shared" si="27"/>
        <v>77294.37510423994</v>
      </c>
      <c r="G240">
        <f t="shared" si="24"/>
        <v>1</v>
      </c>
    </row>
    <row r="241" spans="1:7" ht="12.75">
      <c r="A241">
        <f t="shared" si="25"/>
        <v>232</v>
      </c>
      <c r="B241" s="110">
        <f t="shared" si="21"/>
        <v>1498.8763128818973</v>
      </c>
      <c r="C241" s="24">
        <f t="shared" si="26"/>
        <v>386.4718755211997</v>
      </c>
      <c r="D241" s="111">
        <f t="shared" si="22"/>
        <v>1112.4044373606976</v>
      </c>
      <c r="E241" s="20">
        <f t="shared" si="23"/>
        <v>150</v>
      </c>
      <c r="F241" s="20">
        <f t="shared" si="27"/>
        <v>76031.97066687924</v>
      </c>
      <c r="G241">
        <f t="shared" si="24"/>
        <v>1</v>
      </c>
    </row>
    <row r="242" spans="1:7" ht="12.75">
      <c r="A242">
        <f t="shared" si="25"/>
        <v>233</v>
      </c>
      <c r="B242" s="110">
        <f t="shared" si="21"/>
        <v>1498.8763128818973</v>
      </c>
      <c r="C242" s="24">
        <f t="shared" si="26"/>
        <v>380.1598533343962</v>
      </c>
      <c r="D242" s="111">
        <f t="shared" si="22"/>
        <v>1118.716459547501</v>
      </c>
      <c r="E242" s="20">
        <f t="shared" si="23"/>
        <v>150</v>
      </c>
      <c r="F242" s="20">
        <f t="shared" si="27"/>
        <v>74763.25420733173</v>
      </c>
      <c r="G242">
        <f t="shared" si="24"/>
        <v>1</v>
      </c>
    </row>
    <row r="243" spans="1:7" ht="12.75">
      <c r="A243">
        <f t="shared" si="25"/>
        <v>234</v>
      </c>
      <c r="B243" s="110">
        <f t="shared" si="21"/>
        <v>1498.8763128818973</v>
      </c>
      <c r="C243" s="24">
        <f t="shared" si="26"/>
        <v>373.81627103665863</v>
      </c>
      <c r="D243" s="111">
        <f t="shared" si="22"/>
        <v>1125.0600418452386</v>
      </c>
      <c r="E243" s="20">
        <f t="shared" si="23"/>
        <v>150</v>
      </c>
      <c r="F243" s="20">
        <f t="shared" si="27"/>
        <v>73488.1941654865</v>
      </c>
      <c r="G243">
        <f t="shared" si="24"/>
        <v>1</v>
      </c>
    </row>
    <row r="244" spans="1:7" ht="12.75">
      <c r="A244">
        <f t="shared" si="25"/>
        <v>235</v>
      </c>
      <c r="B244" s="110">
        <f t="shared" si="21"/>
        <v>1498.8763128818973</v>
      </c>
      <c r="C244" s="24">
        <f t="shared" si="26"/>
        <v>367.44097082743247</v>
      </c>
      <c r="D244" s="111">
        <f t="shared" si="22"/>
        <v>1131.4353420544649</v>
      </c>
      <c r="E244" s="20">
        <f t="shared" si="23"/>
        <v>150</v>
      </c>
      <c r="F244" s="20">
        <f t="shared" si="27"/>
        <v>72206.75882343203</v>
      </c>
      <c r="G244">
        <f t="shared" si="24"/>
        <v>1</v>
      </c>
    </row>
    <row r="245" spans="1:7" ht="12.75">
      <c r="A245">
        <f t="shared" si="25"/>
        <v>236</v>
      </c>
      <c r="B245" s="110">
        <f t="shared" si="21"/>
        <v>1498.8763128818973</v>
      </c>
      <c r="C245" s="24">
        <f t="shared" si="26"/>
        <v>361.03379411716014</v>
      </c>
      <c r="D245" s="111">
        <f t="shared" si="22"/>
        <v>1137.8425187647372</v>
      </c>
      <c r="E245" s="20">
        <f t="shared" si="23"/>
        <v>150</v>
      </c>
      <c r="F245" s="20">
        <f t="shared" si="27"/>
        <v>70918.91630466729</v>
      </c>
      <c r="G245">
        <f t="shared" si="24"/>
        <v>1</v>
      </c>
    </row>
    <row r="246" spans="1:7" ht="12.75">
      <c r="A246">
        <f t="shared" si="25"/>
        <v>237</v>
      </c>
      <c r="B246" s="110">
        <f t="shared" si="21"/>
        <v>1498.8763128818973</v>
      </c>
      <c r="C246" s="24">
        <f t="shared" si="26"/>
        <v>354.59458152333644</v>
      </c>
      <c r="D246" s="111">
        <f t="shared" si="22"/>
        <v>1144.2817313585608</v>
      </c>
      <c r="E246" s="20">
        <f t="shared" si="23"/>
        <v>150</v>
      </c>
      <c r="F246" s="20">
        <f t="shared" si="27"/>
        <v>69624.63457330874</v>
      </c>
      <c r="G246">
        <f t="shared" si="24"/>
        <v>1</v>
      </c>
    </row>
    <row r="247" spans="1:7" ht="12.75">
      <c r="A247">
        <f t="shared" si="25"/>
        <v>238</v>
      </c>
      <c r="B247" s="110">
        <f t="shared" si="21"/>
        <v>1498.8763128818973</v>
      </c>
      <c r="C247" s="24">
        <f t="shared" si="26"/>
        <v>348.1231728665437</v>
      </c>
      <c r="D247" s="111">
        <f t="shared" si="22"/>
        <v>1150.7531400153537</v>
      </c>
      <c r="E247" s="20">
        <f t="shared" si="23"/>
        <v>150</v>
      </c>
      <c r="F247" s="20">
        <f t="shared" si="27"/>
        <v>68323.88143329338</v>
      </c>
      <c r="G247">
        <f t="shared" si="24"/>
        <v>1</v>
      </c>
    </row>
    <row r="248" spans="1:7" ht="12.75">
      <c r="A248">
        <f t="shared" si="25"/>
        <v>239</v>
      </c>
      <c r="B248" s="110">
        <f t="shared" si="21"/>
        <v>1498.8763128818973</v>
      </c>
      <c r="C248" s="24">
        <f t="shared" si="26"/>
        <v>341.61940716646694</v>
      </c>
      <c r="D248" s="111">
        <f t="shared" si="22"/>
        <v>1157.2569057154303</v>
      </c>
      <c r="E248" s="20">
        <f t="shared" si="23"/>
        <v>150</v>
      </c>
      <c r="F248" s="20">
        <f t="shared" si="27"/>
        <v>67016.62452757795</v>
      </c>
      <c r="G248">
        <f t="shared" si="24"/>
        <v>1</v>
      </c>
    </row>
    <row r="249" spans="1:7" ht="12.75">
      <c r="A249">
        <f t="shared" si="25"/>
        <v>240</v>
      </c>
      <c r="B249" s="110">
        <f t="shared" si="21"/>
        <v>1498.8763128818973</v>
      </c>
      <c r="C249" s="24">
        <f t="shared" si="26"/>
        <v>335.08312263788974</v>
      </c>
      <c r="D249" s="111">
        <f t="shared" si="22"/>
        <v>1163.7931902440075</v>
      </c>
      <c r="E249" s="20">
        <f t="shared" si="23"/>
        <v>150</v>
      </c>
      <c r="F249" s="20">
        <f t="shared" si="27"/>
        <v>65702.83133733395</v>
      </c>
      <c r="G249">
        <f t="shared" si="24"/>
        <v>1</v>
      </c>
    </row>
    <row r="250" spans="1:7" ht="12.75">
      <c r="A250">
        <f t="shared" si="25"/>
        <v>241</v>
      </c>
      <c r="B250" s="110">
        <f t="shared" si="21"/>
        <v>1498.8763128818973</v>
      </c>
      <c r="C250" s="24">
        <f t="shared" si="26"/>
        <v>328.51415668666976</v>
      </c>
      <c r="D250" s="111">
        <f t="shared" si="22"/>
        <v>1170.3621561952275</v>
      </c>
      <c r="E250" s="20">
        <f t="shared" si="23"/>
        <v>150</v>
      </c>
      <c r="F250" s="20">
        <f t="shared" si="27"/>
        <v>64382.469181138724</v>
      </c>
      <c r="G250">
        <f t="shared" si="24"/>
        <v>1</v>
      </c>
    </row>
    <row r="251" spans="1:7" ht="12.75">
      <c r="A251">
        <f t="shared" si="25"/>
        <v>242</v>
      </c>
      <c r="B251" s="110">
        <f t="shared" si="21"/>
        <v>1498.8763128818973</v>
      </c>
      <c r="C251" s="24">
        <f t="shared" si="26"/>
        <v>321.9123459056936</v>
      </c>
      <c r="D251" s="111">
        <f t="shared" si="22"/>
        <v>1176.9639669762037</v>
      </c>
      <c r="E251" s="20">
        <f t="shared" si="23"/>
        <v>150</v>
      </c>
      <c r="F251" s="20">
        <f t="shared" si="27"/>
        <v>63055.50521416252</v>
      </c>
      <c r="G251">
        <f t="shared" si="24"/>
        <v>1</v>
      </c>
    </row>
    <row r="252" spans="1:7" ht="12.75">
      <c r="A252">
        <f t="shared" si="25"/>
        <v>243</v>
      </c>
      <c r="B252" s="110">
        <f t="shared" si="21"/>
        <v>1498.8763128818973</v>
      </c>
      <c r="C252" s="24">
        <f t="shared" si="26"/>
        <v>315.2775260708126</v>
      </c>
      <c r="D252" s="111">
        <f t="shared" si="22"/>
        <v>1183.5987868110847</v>
      </c>
      <c r="E252" s="20">
        <f t="shared" si="23"/>
        <v>150</v>
      </c>
      <c r="F252" s="20">
        <f t="shared" si="27"/>
        <v>61721.90642735144</v>
      </c>
      <c r="G252">
        <f t="shared" si="24"/>
        <v>1</v>
      </c>
    </row>
    <row r="253" spans="1:7" ht="12.75">
      <c r="A253">
        <f t="shared" si="25"/>
        <v>244</v>
      </c>
      <c r="B253" s="110">
        <f t="shared" si="21"/>
        <v>1498.8763128818973</v>
      </c>
      <c r="C253" s="24">
        <f t="shared" si="26"/>
        <v>308.6095321367572</v>
      </c>
      <c r="D253" s="111">
        <f t="shared" si="22"/>
        <v>1190.26678074514</v>
      </c>
      <c r="E253" s="20">
        <f t="shared" si="23"/>
        <v>150</v>
      </c>
      <c r="F253" s="20">
        <f t="shared" si="27"/>
        <v>60381.639646606294</v>
      </c>
      <c r="G253">
        <f t="shared" si="24"/>
        <v>1</v>
      </c>
    </row>
    <row r="254" spans="1:7" ht="12.75">
      <c r="A254">
        <f t="shared" si="25"/>
        <v>245</v>
      </c>
      <c r="B254" s="110">
        <f t="shared" si="21"/>
        <v>1498.8763128818973</v>
      </c>
      <c r="C254" s="24">
        <f t="shared" si="26"/>
        <v>301.9081982330315</v>
      </c>
      <c r="D254" s="111">
        <f t="shared" si="22"/>
        <v>1196.9681146488658</v>
      </c>
      <c r="E254" s="20">
        <f t="shared" si="23"/>
        <v>150</v>
      </c>
      <c r="F254" s="20">
        <f t="shared" si="27"/>
        <v>59034.67153195743</v>
      </c>
      <c r="G254">
        <f t="shared" si="24"/>
        <v>1</v>
      </c>
    </row>
    <row r="255" spans="1:7" ht="12.75">
      <c r="A255">
        <f t="shared" si="25"/>
        <v>246</v>
      </c>
      <c r="B255" s="110">
        <f t="shared" si="21"/>
        <v>1498.8763128818973</v>
      </c>
      <c r="C255" s="24">
        <f t="shared" si="26"/>
        <v>295.17335765978714</v>
      </c>
      <c r="D255" s="111">
        <f t="shared" si="22"/>
        <v>1203.7029552221102</v>
      </c>
      <c r="E255" s="20">
        <f t="shared" si="23"/>
        <v>150</v>
      </c>
      <c r="F255" s="20">
        <f t="shared" si="27"/>
        <v>57680.96857673532</v>
      </c>
      <c r="G255">
        <f t="shared" si="24"/>
        <v>1</v>
      </c>
    </row>
    <row r="256" spans="1:7" ht="12.75">
      <c r="A256">
        <f t="shared" si="25"/>
        <v>247</v>
      </c>
      <c r="B256" s="110">
        <f t="shared" si="21"/>
        <v>1498.8763128818973</v>
      </c>
      <c r="C256" s="24">
        <f t="shared" si="26"/>
        <v>288.4048428836766</v>
      </c>
      <c r="D256" s="111">
        <f t="shared" si="22"/>
        <v>1210.4714699982208</v>
      </c>
      <c r="E256" s="20">
        <f t="shared" si="23"/>
        <v>150</v>
      </c>
      <c r="F256" s="20">
        <f t="shared" si="27"/>
        <v>56320.4971067371</v>
      </c>
      <c r="G256">
        <f t="shared" si="24"/>
        <v>1</v>
      </c>
    </row>
    <row r="257" spans="1:7" ht="12.75">
      <c r="A257">
        <f t="shared" si="25"/>
        <v>248</v>
      </c>
      <c r="B257" s="110">
        <f t="shared" si="21"/>
        <v>1498.8763128818973</v>
      </c>
      <c r="C257" s="24">
        <f t="shared" si="26"/>
        <v>281.6024855336855</v>
      </c>
      <c r="D257" s="111">
        <f t="shared" si="22"/>
        <v>1217.2738273482119</v>
      </c>
      <c r="E257" s="20">
        <f t="shared" si="23"/>
        <v>150</v>
      </c>
      <c r="F257" s="20">
        <f t="shared" si="27"/>
        <v>54953.22327938889</v>
      </c>
      <c r="G257">
        <f t="shared" si="24"/>
        <v>1</v>
      </c>
    </row>
    <row r="258" spans="1:7" ht="12.75">
      <c r="A258">
        <f t="shared" si="25"/>
        <v>249</v>
      </c>
      <c r="B258" s="110">
        <f t="shared" si="21"/>
        <v>1498.8763128818973</v>
      </c>
      <c r="C258" s="24">
        <f t="shared" si="26"/>
        <v>274.7661163969445</v>
      </c>
      <c r="D258" s="111">
        <f t="shared" si="22"/>
        <v>1224.110196484953</v>
      </c>
      <c r="E258" s="20">
        <f t="shared" si="23"/>
        <v>150</v>
      </c>
      <c r="F258" s="20">
        <f t="shared" si="27"/>
        <v>53579.11308290394</v>
      </c>
      <c r="G258">
        <f t="shared" si="24"/>
        <v>1</v>
      </c>
    </row>
    <row r="259" spans="1:7" ht="12.75">
      <c r="A259">
        <f t="shared" si="25"/>
        <v>250</v>
      </c>
      <c r="B259" s="110">
        <f t="shared" si="21"/>
        <v>1498.8763128818973</v>
      </c>
      <c r="C259" s="24">
        <f t="shared" si="26"/>
        <v>267.8955654145197</v>
      </c>
      <c r="D259" s="111">
        <f t="shared" si="22"/>
        <v>1230.9807474673776</v>
      </c>
      <c r="E259" s="20">
        <f t="shared" si="23"/>
        <v>150</v>
      </c>
      <c r="F259" s="20">
        <f t="shared" si="27"/>
        <v>52198.13233543656</v>
      </c>
      <c r="G259">
        <f t="shared" si="24"/>
        <v>1</v>
      </c>
    </row>
    <row r="260" spans="1:7" ht="12.75">
      <c r="A260">
        <f t="shared" si="25"/>
        <v>251</v>
      </c>
      <c r="B260" s="110">
        <f t="shared" si="21"/>
        <v>1498.8763128818973</v>
      </c>
      <c r="C260" s="24">
        <f t="shared" si="26"/>
        <v>260.9906616771828</v>
      </c>
      <c r="D260" s="111">
        <f t="shared" si="22"/>
        <v>1237.8856512047146</v>
      </c>
      <c r="E260" s="20">
        <f t="shared" si="23"/>
        <v>150</v>
      </c>
      <c r="F260" s="20">
        <f t="shared" si="27"/>
        <v>50810.246684231846</v>
      </c>
      <c r="G260">
        <f t="shared" si="24"/>
        <v>1</v>
      </c>
    </row>
    <row r="261" spans="1:7" ht="12.75">
      <c r="A261">
        <f t="shared" si="25"/>
        <v>252</v>
      </c>
      <c r="B261" s="110">
        <f t="shared" si="21"/>
        <v>1498.8763128818973</v>
      </c>
      <c r="C261" s="24">
        <f t="shared" si="26"/>
        <v>254.05123342115922</v>
      </c>
      <c r="D261" s="111">
        <f t="shared" si="22"/>
        <v>1244.8250794607382</v>
      </c>
      <c r="E261" s="20">
        <f t="shared" si="23"/>
        <v>150</v>
      </c>
      <c r="F261" s="20">
        <f t="shared" si="27"/>
        <v>49415.42160477111</v>
      </c>
      <c r="G261">
        <f t="shared" si="24"/>
        <v>1</v>
      </c>
    </row>
    <row r="262" spans="1:7" ht="12.75">
      <c r="A262">
        <f t="shared" si="25"/>
        <v>253</v>
      </c>
      <c r="B262" s="110">
        <f t="shared" si="21"/>
        <v>1498.8763128818973</v>
      </c>
      <c r="C262" s="24">
        <f t="shared" si="26"/>
        <v>247.07710802385554</v>
      </c>
      <c r="D262" s="111">
        <f t="shared" si="22"/>
        <v>1251.7992048580418</v>
      </c>
      <c r="E262" s="20">
        <f t="shared" si="23"/>
        <v>150</v>
      </c>
      <c r="F262" s="20">
        <f t="shared" si="27"/>
        <v>48013.62239991307</v>
      </c>
      <c r="G262">
        <f t="shared" si="24"/>
        <v>1</v>
      </c>
    </row>
    <row r="263" spans="1:7" ht="12.75">
      <c r="A263">
        <f t="shared" si="25"/>
        <v>254</v>
      </c>
      <c r="B263" s="110">
        <f t="shared" si="21"/>
        <v>1498.8763128818973</v>
      </c>
      <c r="C263" s="24">
        <f t="shared" si="26"/>
        <v>240.06811199956533</v>
      </c>
      <c r="D263" s="111">
        <f t="shared" si="22"/>
        <v>1258.808200882332</v>
      </c>
      <c r="E263" s="20">
        <f t="shared" si="23"/>
        <v>150</v>
      </c>
      <c r="F263" s="20">
        <f t="shared" si="27"/>
        <v>46604.814199030734</v>
      </c>
      <c r="G263">
        <f t="shared" si="24"/>
        <v>1</v>
      </c>
    </row>
    <row r="264" spans="1:7" ht="12.75">
      <c r="A264">
        <f t="shared" si="25"/>
        <v>255</v>
      </c>
      <c r="B264" s="110">
        <f t="shared" si="21"/>
        <v>1498.8763128818973</v>
      </c>
      <c r="C264" s="24">
        <f t="shared" si="26"/>
        <v>233.02407099515366</v>
      </c>
      <c r="D264" s="111">
        <f t="shared" si="22"/>
        <v>1265.8522418867437</v>
      </c>
      <c r="E264" s="20">
        <f t="shared" si="23"/>
        <v>150</v>
      </c>
      <c r="F264" s="20">
        <f t="shared" si="27"/>
        <v>45188.96195714399</v>
      </c>
      <c r="G264">
        <f t="shared" si="24"/>
        <v>1</v>
      </c>
    </row>
    <row r="265" spans="1:7" ht="12.75">
      <c r="A265">
        <f t="shared" si="25"/>
        <v>256</v>
      </c>
      <c r="B265" s="110">
        <f t="shared" si="21"/>
        <v>1498.8763128818973</v>
      </c>
      <c r="C265" s="24">
        <f t="shared" si="26"/>
        <v>225.94480978571997</v>
      </c>
      <c r="D265" s="111">
        <f t="shared" si="22"/>
        <v>1272.9315030961773</v>
      </c>
      <c r="E265" s="20">
        <f t="shared" si="23"/>
        <v>150</v>
      </c>
      <c r="F265" s="20">
        <f t="shared" si="27"/>
        <v>43766.03045404781</v>
      </c>
      <c r="G265">
        <f t="shared" si="24"/>
        <v>1</v>
      </c>
    </row>
    <row r="266" spans="1:7" ht="12.75">
      <c r="A266">
        <f t="shared" si="25"/>
        <v>257</v>
      </c>
      <c r="B266" s="110">
        <f t="shared" si="21"/>
        <v>1498.8763128818973</v>
      </c>
      <c r="C266" s="24">
        <f t="shared" si="26"/>
        <v>218.83015227023907</v>
      </c>
      <c r="D266" s="111">
        <f t="shared" si="22"/>
        <v>1280.0461606116583</v>
      </c>
      <c r="E266" s="20">
        <f t="shared" si="23"/>
        <v>150</v>
      </c>
      <c r="F266" s="20">
        <f t="shared" si="27"/>
        <v>42335.98429343615</v>
      </c>
      <c r="G266">
        <f t="shared" si="24"/>
        <v>1</v>
      </c>
    </row>
    <row r="267" spans="1:7" ht="12.75">
      <c r="A267">
        <f t="shared" si="25"/>
        <v>258</v>
      </c>
      <c r="B267" s="110">
        <f aca="true" t="shared" si="28" ref="B267:B330">PMT(($C$3/12),$C$2,-$C$4)</f>
        <v>1498.8763128818973</v>
      </c>
      <c r="C267" s="24">
        <f t="shared" si="26"/>
        <v>211.67992146718075</v>
      </c>
      <c r="D267" s="111">
        <f aca="true" t="shared" si="29" ref="D267:D330">B267-C267</f>
        <v>1287.1963914147166</v>
      </c>
      <c r="E267" s="20">
        <f aca="true" t="shared" si="30" ref="E267:E330">$C$5</f>
        <v>150</v>
      </c>
      <c r="F267" s="20">
        <f t="shared" si="27"/>
        <v>40898.78790202143</v>
      </c>
      <c r="G267">
        <f aca="true" t="shared" si="31" ref="G267:G330">IF(F267&gt;0,1,0)</f>
        <v>1</v>
      </c>
    </row>
    <row r="268" spans="1:7" ht="12.75">
      <c r="A268">
        <f aca="true" t="shared" si="32" ref="A268:A331">A267+1</f>
        <v>259</v>
      </c>
      <c r="B268" s="110">
        <f t="shared" si="28"/>
        <v>1498.8763128818973</v>
      </c>
      <c r="C268" s="24">
        <f aca="true" t="shared" si="33" ref="C268:C331">($C$3/12)*F267</f>
        <v>204.49393951010717</v>
      </c>
      <c r="D268" s="111">
        <f t="shared" si="29"/>
        <v>1294.3823733717902</v>
      </c>
      <c r="E268" s="20">
        <f t="shared" si="30"/>
        <v>150</v>
      </c>
      <c r="F268" s="20">
        <f aca="true" t="shared" si="34" ref="F268:F331">IF(F267&gt;0,F267-D268-E268,0)</f>
        <v>39454.405528649644</v>
      </c>
      <c r="G268">
        <f t="shared" si="31"/>
        <v>1</v>
      </c>
    </row>
    <row r="269" spans="1:7" ht="12.75">
      <c r="A269">
        <f t="shared" si="32"/>
        <v>260</v>
      </c>
      <c r="B269" s="110">
        <f t="shared" si="28"/>
        <v>1498.8763128818973</v>
      </c>
      <c r="C269" s="24">
        <f t="shared" si="33"/>
        <v>197.27202764324824</v>
      </c>
      <c r="D269" s="111">
        <f t="shared" si="29"/>
        <v>1301.604285238649</v>
      </c>
      <c r="E269" s="20">
        <f t="shared" si="30"/>
        <v>150</v>
      </c>
      <c r="F269" s="20">
        <f t="shared" si="34"/>
        <v>38002.801243411</v>
      </c>
      <c r="G269">
        <f t="shared" si="31"/>
        <v>1</v>
      </c>
    </row>
    <row r="270" spans="1:7" ht="12.75">
      <c r="A270">
        <f t="shared" si="32"/>
        <v>261</v>
      </c>
      <c r="B270" s="110">
        <f t="shared" si="28"/>
        <v>1498.8763128818973</v>
      </c>
      <c r="C270" s="24">
        <f t="shared" si="33"/>
        <v>190.014006217055</v>
      </c>
      <c r="D270" s="111">
        <f t="shared" si="29"/>
        <v>1308.8623066648424</v>
      </c>
      <c r="E270" s="20">
        <f t="shared" si="30"/>
        <v>150</v>
      </c>
      <c r="F270" s="20">
        <f t="shared" si="34"/>
        <v>36543.938936746155</v>
      </c>
      <c r="G270">
        <f t="shared" si="31"/>
        <v>1</v>
      </c>
    </row>
    <row r="271" spans="1:7" ht="12.75">
      <c r="A271">
        <f t="shared" si="32"/>
        <v>262</v>
      </c>
      <c r="B271" s="110">
        <f t="shared" si="28"/>
        <v>1498.8763128818973</v>
      </c>
      <c r="C271" s="24">
        <f t="shared" si="33"/>
        <v>182.71969468373078</v>
      </c>
      <c r="D271" s="111">
        <f t="shared" si="29"/>
        <v>1316.1566181981666</v>
      </c>
      <c r="E271" s="20">
        <f t="shared" si="30"/>
        <v>150</v>
      </c>
      <c r="F271" s="20">
        <f t="shared" si="34"/>
        <v>35077.78231854799</v>
      </c>
      <c r="G271">
        <f t="shared" si="31"/>
        <v>1</v>
      </c>
    </row>
    <row r="272" spans="1:7" ht="12.75">
      <c r="A272">
        <f t="shared" si="32"/>
        <v>263</v>
      </c>
      <c r="B272" s="110">
        <f t="shared" si="28"/>
        <v>1498.8763128818973</v>
      </c>
      <c r="C272" s="24">
        <f t="shared" si="33"/>
        <v>175.38891159273993</v>
      </c>
      <c r="D272" s="111">
        <f t="shared" si="29"/>
        <v>1323.4874012891573</v>
      </c>
      <c r="E272" s="20">
        <f t="shared" si="30"/>
        <v>150</v>
      </c>
      <c r="F272" s="20">
        <f t="shared" si="34"/>
        <v>33604.29491725883</v>
      </c>
      <c r="G272">
        <f t="shared" si="31"/>
        <v>1</v>
      </c>
    </row>
    <row r="273" spans="1:7" ht="12.75">
      <c r="A273">
        <f t="shared" si="32"/>
        <v>264</v>
      </c>
      <c r="B273" s="110">
        <f t="shared" si="28"/>
        <v>1498.8763128818973</v>
      </c>
      <c r="C273" s="24">
        <f t="shared" si="33"/>
        <v>168.02147458629415</v>
      </c>
      <c r="D273" s="111">
        <f t="shared" si="29"/>
        <v>1330.8548382956033</v>
      </c>
      <c r="E273" s="20">
        <f t="shared" si="30"/>
        <v>150</v>
      </c>
      <c r="F273" s="20">
        <f t="shared" si="34"/>
        <v>32123.440078963224</v>
      </c>
      <c r="G273">
        <f t="shared" si="31"/>
        <v>1</v>
      </c>
    </row>
    <row r="274" spans="1:7" ht="12.75">
      <c r="A274">
        <f t="shared" si="32"/>
        <v>265</v>
      </c>
      <c r="B274" s="110">
        <f t="shared" si="28"/>
        <v>1498.8763128818973</v>
      </c>
      <c r="C274" s="24">
        <f t="shared" si="33"/>
        <v>160.6172003948161</v>
      </c>
      <c r="D274" s="111">
        <f t="shared" si="29"/>
        <v>1338.2591124870812</v>
      </c>
      <c r="E274" s="20">
        <f t="shared" si="30"/>
        <v>150</v>
      </c>
      <c r="F274" s="20">
        <f t="shared" si="34"/>
        <v>30635.180966476142</v>
      </c>
      <c r="G274">
        <f t="shared" si="31"/>
        <v>1</v>
      </c>
    </row>
    <row r="275" spans="1:7" ht="12.75">
      <c r="A275">
        <f t="shared" si="32"/>
        <v>266</v>
      </c>
      <c r="B275" s="110">
        <f t="shared" si="28"/>
        <v>1498.8763128818973</v>
      </c>
      <c r="C275" s="24">
        <f t="shared" si="33"/>
        <v>153.17590483238072</v>
      </c>
      <c r="D275" s="111">
        <f t="shared" si="29"/>
        <v>1345.7004080495167</v>
      </c>
      <c r="E275" s="20">
        <f t="shared" si="30"/>
        <v>150</v>
      </c>
      <c r="F275" s="20">
        <f t="shared" si="34"/>
        <v>29139.480558426625</v>
      </c>
      <c r="G275">
        <f t="shared" si="31"/>
        <v>1</v>
      </c>
    </row>
    <row r="276" spans="1:7" ht="12.75">
      <c r="A276">
        <f t="shared" si="32"/>
        <v>267</v>
      </c>
      <c r="B276" s="110">
        <f t="shared" si="28"/>
        <v>1498.8763128818973</v>
      </c>
      <c r="C276" s="24">
        <f t="shared" si="33"/>
        <v>145.69740279213312</v>
      </c>
      <c r="D276" s="111">
        <f t="shared" si="29"/>
        <v>1353.1789100897643</v>
      </c>
      <c r="E276" s="20">
        <f t="shared" si="30"/>
        <v>150</v>
      </c>
      <c r="F276" s="20">
        <f t="shared" si="34"/>
        <v>27636.30164833686</v>
      </c>
      <c r="G276">
        <f t="shared" si="31"/>
        <v>1</v>
      </c>
    </row>
    <row r="277" spans="1:7" ht="12.75">
      <c r="A277">
        <f t="shared" si="32"/>
        <v>268</v>
      </c>
      <c r="B277" s="110">
        <f t="shared" si="28"/>
        <v>1498.8763128818973</v>
      </c>
      <c r="C277" s="24">
        <f t="shared" si="33"/>
        <v>138.1815082416843</v>
      </c>
      <c r="D277" s="111">
        <f t="shared" si="29"/>
        <v>1360.694804640213</v>
      </c>
      <c r="E277" s="20">
        <f t="shared" si="30"/>
        <v>150</v>
      </c>
      <c r="F277" s="20">
        <f t="shared" si="34"/>
        <v>26125.606843696645</v>
      </c>
      <c r="G277">
        <f t="shared" si="31"/>
        <v>1</v>
      </c>
    </row>
    <row r="278" spans="1:7" ht="12.75">
      <c r="A278">
        <f t="shared" si="32"/>
        <v>269</v>
      </c>
      <c r="B278" s="110">
        <f t="shared" si="28"/>
        <v>1498.8763128818973</v>
      </c>
      <c r="C278" s="24">
        <f t="shared" si="33"/>
        <v>130.62803421848324</v>
      </c>
      <c r="D278" s="111">
        <f t="shared" si="29"/>
        <v>1368.248278663414</v>
      </c>
      <c r="E278" s="20">
        <f t="shared" si="30"/>
        <v>150</v>
      </c>
      <c r="F278" s="20">
        <f t="shared" si="34"/>
        <v>24607.35856503323</v>
      </c>
      <c r="G278">
        <f t="shared" si="31"/>
        <v>1</v>
      </c>
    </row>
    <row r="279" spans="1:7" ht="12.75">
      <c r="A279">
        <f t="shared" si="32"/>
        <v>270</v>
      </c>
      <c r="B279" s="110">
        <f t="shared" si="28"/>
        <v>1498.8763128818973</v>
      </c>
      <c r="C279" s="24">
        <f t="shared" si="33"/>
        <v>123.03679282516616</v>
      </c>
      <c r="D279" s="111">
        <f t="shared" si="29"/>
        <v>1375.839520056731</v>
      </c>
      <c r="E279" s="20">
        <f t="shared" si="30"/>
        <v>150</v>
      </c>
      <c r="F279" s="20">
        <f t="shared" si="34"/>
        <v>23081.5190449765</v>
      </c>
      <c r="G279">
        <f t="shared" si="31"/>
        <v>1</v>
      </c>
    </row>
    <row r="280" spans="1:7" ht="12.75">
      <c r="A280">
        <f t="shared" si="32"/>
        <v>271</v>
      </c>
      <c r="B280" s="110">
        <f t="shared" si="28"/>
        <v>1498.8763128818973</v>
      </c>
      <c r="C280" s="24">
        <f t="shared" si="33"/>
        <v>115.4075952248825</v>
      </c>
      <c r="D280" s="111">
        <f t="shared" si="29"/>
        <v>1383.4687176570148</v>
      </c>
      <c r="E280" s="20">
        <f t="shared" si="30"/>
        <v>150</v>
      </c>
      <c r="F280" s="20">
        <f t="shared" si="34"/>
        <v>21548.050327319484</v>
      </c>
      <c r="G280">
        <f t="shared" si="31"/>
        <v>1</v>
      </c>
    </row>
    <row r="281" spans="1:7" ht="12.75">
      <c r="A281">
        <f t="shared" si="32"/>
        <v>272</v>
      </c>
      <c r="B281" s="110">
        <f t="shared" si="28"/>
        <v>1498.8763128818973</v>
      </c>
      <c r="C281" s="24">
        <f t="shared" si="33"/>
        <v>107.74025163659742</v>
      </c>
      <c r="D281" s="111">
        <f t="shared" si="29"/>
        <v>1391.1360612453</v>
      </c>
      <c r="E281" s="20">
        <f t="shared" si="30"/>
        <v>150</v>
      </c>
      <c r="F281" s="20">
        <f t="shared" si="34"/>
        <v>20006.914266074185</v>
      </c>
      <c r="G281">
        <f t="shared" si="31"/>
        <v>1</v>
      </c>
    </row>
    <row r="282" spans="1:7" ht="12.75">
      <c r="A282">
        <f t="shared" si="32"/>
        <v>273</v>
      </c>
      <c r="B282" s="110">
        <f t="shared" si="28"/>
        <v>1498.8763128818973</v>
      </c>
      <c r="C282" s="24">
        <f t="shared" si="33"/>
        <v>100.03457133037092</v>
      </c>
      <c r="D282" s="111">
        <f t="shared" si="29"/>
        <v>1398.8417415515264</v>
      </c>
      <c r="E282" s="20">
        <f t="shared" si="30"/>
        <v>150</v>
      </c>
      <c r="F282" s="20">
        <f t="shared" si="34"/>
        <v>18458.07252452266</v>
      </c>
      <c r="G282">
        <f t="shared" si="31"/>
        <v>1</v>
      </c>
    </row>
    <row r="283" spans="1:7" ht="12.75">
      <c r="A283">
        <f t="shared" si="32"/>
        <v>274</v>
      </c>
      <c r="B283" s="110">
        <f t="shared" si="28"/>
        <v>1498.8763128818973</v>
      </c>
      <c r="C283" s="24">
        <f t="shared" si="33"/>
        <v>92.2903626226133</v>
      </c>
      <c r="D283" s="111">
        <f t="shared" si="29"/>
        <v>1406.5859502592841</v>
      </c>
      <c r="E283" s="20">
        <f t="shared" si="30"/>
        <v>150</v>
      </c>
      <c r="F283" s="20">
        <f t="shared" si="34"/>
        <v>16901.486574263377</v>
      </c>
      <c r="G283">
        <f t="shared" si="31"/>
        <v>1</v>
      </c>
    </row>
    <row r="284" spans="1:7" ht="12.75">
      <c r="A284">
        <f t="shared" si="32"/>
        <v>275</v>
      </c>
      <c r="B284" s="110">
        <f t="shared" si="28"/>
        <v>1498.8763128818973</v>
      </c>
      <c r="C284" s="24">
        <f t="shared" si="33"/>
        <v>84.5074328713169</v>
      </c>
      <c r="D284" s="111">
        <f t="shared" si="29"/>
        <v>1414.3688800105804</v>
      </c>
      <c r="E284" s="20">
        <f t="shared" si="30"/>
        <v>150</v>
      </c>
      <c r="F284" s="20">
        <f t="shared" si="34"/>
        <v>15337.117694252796</v>
      </c>
      <c r="G284">
        <f t="shared" si="31"/>
        <v>1</v>
      </c>
    </row>
    <row r="285" spans="1:7" ht="12.75">
      <c r="A285">
        <f t="shared" si="32"/>
        <v>276</v>
      </c>
      <c r="B285" s="110">
        <f t="shared" si="28"/>
        <v>1498.8763128818973</v>
      </c>
      <c r="C285" s="24">
        <f t="shared" si="33"/>
        <v>76.68558847126398</v>
      </c>
      <c r="D285" s="111">
        <f t="shared" si="29"/>
        <v>1422.1907244106333</v>
      </c>
      <c r="E285" s="20">
        <f t="shared" si="30"/>
        <v>150</v>
      </c>
      <c r="F285" s="20">
        <f t="shared" si="34"/>
        <v>13764.926969842163</v>
      </c>
      <c r="G285">
        <f t="shared" si="31"/>
        <v>1</v>
      </c>
    </row>
    <row r="286" spans="1:7" ht="12.75">
      <c r="A286">
        <f t="shared" si="32"/>
        <v>277</v>
      </c>
      <c r="B286" s="110">
        <f t="shared" si="28"/>
        <v>1498.8763128818973</v>
      </c>
      <c r="C286" s="24">
        <f t="shared" si="33"/>
        <v>68.82463484921082</v>
      </c>
      <c r="D286" s="111">
        <f t="shared" si="29"/>
        <v>1430.0516780326866</v>
      </c>
      <c r="E286" s="20">
        <f t="shared" si="30"/>
        <v>150</v>
      </c>
      <c r="F286" s="20">
        <f t="shared" si="34"/>
        <v>12184.875291809476</v>
      </c>
      <c r="G286">
        <f t="shared" si="31"/>
        <v>1</v>
      </c>
    </row>
    <row r="287" spans="1:7" ht="12.75">
      <c r="A287">
        <f t="shared" si="32"/>
        <v>278</v>
      </c>
      <c r="B287" s="110">
        <f t="shared" si="28"/>
        <v>1498.8763128818973</v>
      </c>
      <c r="C287" s="24">
        <f t="shared" si="33"/>
        <v>60.92437645904738</v>
      </c>
      <c r="D287" s="111">
        <f t="shared" si="29"/>
        <v>1437.95193642285</v>
      </c>
      <c r="E287" s="20">
        <f t="shared" si="30"/>
        <v>150</v>
      </c>
      <c r="F287" s="20">
        <f t="shared" si="34"/>
        <v>10596.923355386625</v>
      </c>
      <c r="G287">
        <f t="shared" si="31"/>
        <v>1</v>
      </c>
    </row>
    <row r="288" spans="1:7" ht="12.75">
      <c r="A288">
        <f t="shared" si="32"/>
        <v>279</v>
      </c>
      <c r="B288" s="110">
        <f t="shared" si="28"/>
        <v>1498.8763128818973</v>
      </c>
      <c r="C288" s="24">
        <f t="shared" si="33"/>
        <v>52.98461677693313</v>
      </c>
      <c r="D288" s="111">
        <f t="shared" si="29"/>
        <v>1445.8916961049642</v>
      </c>
      <c r="E288" s="20">
        <f t="shared" si="30"/>
        <v>150</v>
      </c>
      <c r="F288" s="20">
        <f t="shared" si="34"/>
        <v>9001.031659281662</v>
      </c>
      <c r="G288">
        <f t="shared" si="31"/>
        <v>1</v>
      </c>
    </row>
    <row r="289" spans="1:7" ht="12.75">
      <c r="A289">
        <f t="shared" si="32"/>
        <v>280</v>
      </c>
      <c r="B289" s="110">
        <f t="shared" si="28"/>
        <v>1498.8763128818973</v>
      </c>
      <c r="C289" s="24">
        <f t="shared" si="33"/>
        <v>45.00515829640831</v>
      </c>
      <c r="D289" s="111">
        <f t="shared" si="29"/>
        <v>1453.871154585489</v>
      </c>
      <c r="E289" s="20">
        <f t="shared" si="30"/>
        <v>150</v>
      </c>
      <c r="F289" s="20">
        <f t="shared" si="34"/>
        <v>7397.160504696172</v>
      </c>
      <c r="G289">
        <f t="shared" si="31"/>
        <v>1</v>
      </c>
    </row>
    <row r="290" spans="1:7" ht="12.75">
      <c r="A290">
        <f t="shared" si="32"/>
        <v>281</v>
      </c>
      <c r="B290" s="110">
        <f t="shared" si="28"/>
        <v>1498.8763128818973</v>
      </c>
      <c r="C290" s="24">
        <f t="shared" si="33"/>
        <v>36.985802523480864</v>
      </c>
      <c r="D290" s="111">
        <f t="shared" si="29"/>
        <v>1461.8905103584163</v>
      </c>
      <c r="E290" s="20">
        <f t="shared" si="30"/>
        <v>150</v>
      </c>
      <c r="F290" s="20">
        <f t="shared" si="34"/>
        <v>5785.269994337756</v>
      </c>
      <c r="G290">
        <f t="shared" si="31"/>
        <v>1</v>
      </c>
    </row>
    <row r="291" spans="1:7" ht="12.75">
      <c r="A291">
        <f t="shared" si="32"/>
        <v>282</v>
      </c>
      <c r="B291" s="110">
        <f t="shared" si="28"/>
        <v>1498.8763128818973</v>
      </c>
      <c r="C291" s="24">
        <f t="shared" si="33"/>
        <v>28.92634997168878</v>
      </c>
      <c r="D291" s="111">
        <f t="shared" si="29"/>
        <v>1469.9499629102086</v>
      </c>
      <c r="E291" s="20">
        <f t="shared" si="30"/>
        <v>150</v>
      </c>
      <c r="F291" s="20">
        <f t="shared" si="34"/>
        <v>4165.320031427547</v>
      </c>
      <c r="G291">
        <f t="shared" si="31"/>
        <v>1</v>
      </c>
    </row>
    <row r="292" spans="1:7" ht="12.75">
      <c r="A292">
        <f t="shared" si="32"/>
        <v>283</v>
      </c>
      <c r="B292" s="110">
        <f t="shared" si="28"/>
        <v>1498.8763128818973</v>
      </c>
      <c r="C292" s="24">
        <f t="shared" si="33"/>
        <v>20.826600157137737</v>
      </c>
      <c r="D292" s="111">
        <f t="shared" si="29"/>
        <v>1478.0497127247595</v>
      </c>
      <c r="E292" s="20">
        <f t="shared" si="30"/>
        <v>150</v>
      </c>
      <c r="F292" s="20">
        <f t="shared" si="34"/>
        <v>2537.270318702788</v>
      </c>
      <c r="G292">
        <f t="shared" si="31"/>
        <v>1</v>
      </c>
    </row>
    <row r="293" spans="1:7" ht="12.75">
      <c r="A293">
        <f t="shared" si="32"/>
        <v>284</v>
      </c>
      <c r="B293" s="110">
        <f t="shared" si="28"/>
        <v>1498.8763128818973</v>
      </c>
      <c r="C293" s="24">
        <f t="shared" si="33"/>
        <v>12.686351593513939</v>
      </c>
      <c r="D293" s="111">
        <f t="shared" si="29"/>
        <v>1486.1899612883833</v>
      </c>
      <c r="E293" s="20">
        <f t="shared" si="30"/>
        <v>150</v>
      </c>
      <c r="F293" s="20">
        <f t="shared" si="34"/>
        <v>901.0803574144045</v>
      </c>
      <c r="G293">
        <f t="shared" si="31"/>
        <v>1</v>
      </c>
    </row>
    <row r="294" spans="1:7" ht="12.75">
      <c r="A294">
        <f t="shared" si="32"/>
        <v>285</v>
      </c>
      <c r="B294" s="110">
        <f t="shared" si="28"/>
        <v>1498.8763128818973</v>
      </c>
      <c r="C294" s="24">
        <f t="shared" si="33"/>
        <v>4.505401787072023</v>
      </c>
      <c r="D294" s="111">
        <f t="shared" si="29"/>
        <v>1494.3709110948253</v>
      </c>
      <c r="E294" s="20">
        <f t="shared" si="30"/>
        <v>150</v>
      </c>
      <c r="F294" s="20">
        <f t="shared" si="34"/>
        <v>-743.2905536804208</v>
      </c>
      <c r="G294">
        <f t="shared" si="31"/>
        <v>0</v>
      </c>
    </row>
    <row r="295" spans="1:7" ht="12.75">
      <c r="A295">
        <f t="shared" si="32"/>
        <v>286</v>
      </c>
      <c r="B295" s="110">
        <f t="shared" si="28"/>
        <v>1498.8763128818973</v>
      </c>
      <c r="C295" s="24">
        <f t="shared" si="33"/>
        <v>-3.716452768402104</v>
      </c>
      <c r="D295" s="111">
        <f t="shared" si="29"/>
        <v>1502.5927656502995</v>
      </c>
      <c r="E295" s="20">
        <f t="shared" si="30"/>
        <v>150</v>
      </c>
      <c r="F295" s="20">
        <f t="shared" si="34"/>
        <v>0</v>
      </c>
      <c r="G295">
        <f t="shared" si="31"/>
        <v>0</v>
      </c>
    </row>
    <row r="296" spans="1:7" ht="12.75">
      <c r="A296">
        <f t="shared" si="32"/>
        <v>287</v>
      </c>
      <c r="B296" s="110">
        <f t="shared" si="28"/>
        <v>1498.8763128818973</v>
      </c>
      <c r="C296" s="24">
        <f t="shared" si="33"/>
        <v>0</v>
      </c>
      <c r="D296" s="111">
        <f t="shared" si="29"/>
        <v>1498.8763128818973</v>
      </c>
      <c r="E296" s="20">
        <f t="shared" si="30"/>
        <v>150</v>
      </c>
      <c r="F296" s="20">
        <f t="shared" si="34"/>
        <v>0</v>
      </c>
      <c r="G296">
        <f t="shared" si="31"/>
        <v>0</v>
      </c>
    </row>
    <row r="297" spans="1:7" ht="12.75">
      <c r="A297">
        <f t="shared" si="32"/>
        <v>288</v>
      </c>
      <c r="B297" s="110">
        <f t="shared" si="28"/>
        <v>1498.8763128818973</v>
      </c>
      <c r="C297" s="24">
        <f t="shared" si="33"/>
        <v>0</v>
      </c>
      <c r="D297" s="111">
        <f t="shared" si="29"/>
        <v>1498.8763128818973</v>
      </c>
      <c r="E297" s="20">
        <f t="shared" si="30"/>
        <v>150</v>
      </c>
      <c r="F297" s="20">
        <f t="shared" si="34"/>
        <v>0</v>
      </c>
      <c r="G297">
        <f t="shared" si="31"/>
        <v>0</v>
      </c>
    </row>
    <row r="298" spans="1:7" ht="12.75">
      <c r="A298">
        <f t="shared" si="32"/>
        <v>289</v>
      </c>
      <c r="B298" s="110">
        <f t="shared" si="28"/>
        <v>1498.8763128818973</v>
      </c>
      <c r="C298" s="24">
        <f t="shared" si="33"/>
        <v>0</v>
      </c>
      <c r="D298" s="111">
        <f t="shared" si="29"/>
        <v>1498.8763128818973</v>
      </c>
      <c r="E298" s="20">
        <f t="shared" si="30"/>
        <v>150</v>
      </c>
      <c r="F298" s="20">
        <f t="shared" si="34"/>
        <v>0</v>
      </c>
      <c r="G298">
        <f t="shared" si="31"/>
        <v>0</v>
      </c>
    </row>
    <row r="299" spans="1:7" ht="12.75">
      <c r="A299">
        <f t="shared" si="32"/>
        <v>290</v>
      </c>
      <c r="B299" s="110">
        <f t="shared" si="28"/>
        <v>1498.8763128818973</v>
      </c>
      <c r="C299" s="24">
        <f t="shared" si="33"/>
        <v>0</v>
      </c>
      <c r="D299" s="111">
        <f t="shared" si="29"/>
        <v>1498.8763128818973</v>
      </c>
      <c r="E299" s="20">
        <f t="shared" si="30"/>
        <v>150</v>
      </c>
      <c r="F299" s="20">
        <f t="shared" si="34"/>
        <v>0</v>
      </c>
      <c r="G299">
        <f t="shared" si="31"/>
        <v>0</v>
      </c>
    </row>
    <row r="300" spans="1:7" ht="12.75">
      <c r="A300">
        <f t="shared" si="32"/>
        <v>291</v>
      </c>
      <c r="B300" s="110">
        <f t="shared" si="28"/>
        <v>1498.8763128818973</v>
      </c>
      <c r="C300" s="24">
        <f t="shared" si="33"/>
        <v>0</v>
      </c>
      <c r="D300" s="111">
        <f t="shared" si="29"/>
        <v>1498.8763128818973</v>
      </c>
      <c r="E300" s="20">
        <f t="shared" si="30"/>
        <v>150</v>
      </c>
      <c r="F300" s="20">
        <f t="shared" si="34"/>
        <v>0</v>
      </c>
      <c r="G300">
        <f t="shared" si="31"/>
        <v>0</v>
      </c>
    </row>
    <row r="301" spans="1:7" ht="12.75">
      <c r="A301">
        <f t="shared" si="32"/>
        <v>292</v>
      </c>
      <c r="B301" s="110">
        <f t="shared" si="28"/>
        <v>1498.8763128818973</v>
      </c>
      <c r="C301" s="24">
        <f t="shared" si="33"/>
        <v>0</v>
      </c>
      <c r="D301" s="111">
        <f t="shared" si="29"/>
        <v>1498.8763128818973</v>
      </c>
      <c r="E301" s="20">
        <f t="shared" si="30"/>
        <v>150</v>
      </c>
      <c r="F301" s="20">
        <f t="shared" si="34"/>
        <v>0</v>
      </c>
      <c r="G301">
        <f t="shared" si="31"/>
        <v>0</v>
      </c>
    </row>
    <row r="302" spans="1:7" ht="12.75">
      <c r="A302">
        <f t="shared" si="32"/>
        <v>293</v>
      </c>
      <c r="B302" s="110">
        <f t="shared" si="28"/>
        <v>1498.8763128818973</v>
      </c>
      <c r="C302" s="24">
        <f t="shared" si="33"/>
        <v>0</v>
      </c>
      <c r="D302" s="111">
        <f t="shared" si="29"/>
        <v>1498.8763128818973</v>
      </c>
      <c r="E302" s="20">
        <f t="shared" si="30"/>
        <v>150</v>
      </c>
      <c r="F302" s="20">
        <f t="shared" si="34"/>
        <v>0</v>
      </c>
      <c r="G302">
        <f t="shared" si="31"/>
        <v>0</v>
      </c>
    </row>
    <row r="303" spans="1:7" ht="12.75">
      <c r="A303">
        <f t="shared" si="32"/>
        <v>294</v>
      </c>
      <c r="B303" s="110">
        <f t="shared" si="28"/>
        <v>1498.8763128818973</v>
      </c>
      <c r="C303" s="24">
        <f t="shared" si="33"/>
        <v>0</v>
      </c>
      <c r="D303" s="111">
        <f t="shared" si="29"/>
        <v>1498.8763128818973</v>
      </c>
      <c r="E303" s="20">
        <f t="shared" si="30"/>
        <v>150</v>
      </c>
      <c r="F303" s="20">
        <f t="shared" si="34"/>
        <v>0</v>
      </c>
      <c r="G303">
        <f t="shared" si="31"/>
        <v>0</v>
      </c>
    </row>
    <row r="304" spans="1:7" ht="12.75">
      <c r="A304">
        <f t="shared" si="32"/>
        <v>295</v>
      </c>
      <c r="B304" s="110">
        <f t="shared" si="28"/>
        <v>1498.8763128818973</v>
      </c>
      <c r="C304" s="24">
        <f t="shared" si="33"/>
        <v>0</v>
      </c>
      <c r="D304" s="111">
        <f t="shared" si="29"/>
        <v>1498.8763128818973</v>
      </c>
      <c r="E304" s="20">
        <f t="shared" si="30"/>
        <v>150</v>
      </c>
      <c r="F304" s="20">
        <f t="shared" si="34"/>
        <v>0</v>
      </c>
      <c r="G304">
        <f t="shared" si="31"/>
        <v>0</v>
      </c>
    </row>
    <row r="305" spans="1:7" ht="12.75">
      <c r="A305">
        <f t="shared" si="32"/>
        <v>296</v>
      </c>
      <c r="B305" s="110">
        <f t="shared" si="28"/>
        <v>1498.8763128818973</v>
      </c>
      <c r="C305" s="24">
        <f t="shared" si="33"/>
        <v>0</v>
      </c>
      <c r="D305" s="111">
        <f t="shared" si="29"/>
        <v>1498.8763128818973</v>
      </c>
      <c r="E305" s="20">
        <f t="shared" si="30"/>
        <v>150</v>
      </c>
      <c r="F305" s="20">
        <f t="shared" si="34"/>
        <v>0</v>
      </c>
      <c r="G305">
        <f t="shared" si="31"/>
        <v>0</v>
      </c>
    </row>
    <row r="306" spans="1:7" ht="12.75">
      <c r="A306">
        <f t="shared" si="32"/>
        <v>297</v>
      </c>
      <c r="B306" s="110">
        <f t="shared" si="28"/>
        <v>1498.8763128818973</v>
      </c>
      <c r="C306" s="24">
        <f t="shared" si="33"/>
        <v>0</v>
      </c>
      <c r="D306" s="111">
        <f t="shared" si="29"/>
        <v>1498.8763128818973</v>
      </c>
      <c r="E306" s="20">
        <f t="shared" si="30"/>
        <v>150</v>
      </c>
      <c r="F306" s="20">
        <f t="shared" si="34"/>
        <v>0</v>
      </c>
      <c r="G306">
        <f t="shared" si="31"/>
        <v>0</v>
      </c>
    </row>
    <row r="307" spans="1:7" ht="12.75">
      <c r="A307">
        <f t="shared" si="32"/>
        <v>298</v>
      </c>
      <c r="B307" s="110">
        <f t="shared" si="28"/>
        <v>1498.8763128818973</v>
      </c>
      <c r="C307" s="24">
        <f t="shared" si="33"/>
        <v>0</v>
      </c>
      <c r="D307" s="111">
        <f t="shared" si="29"/>
        <v>1498.8763128818973</v>
      </c>
      <c r="E307" s="20">
        <f t="shared" si="30"/>
        <v>150</v>
      </c>
      <c r="F307" s="20">
        <f t="shared" si="34"/>
        <v>0</v>
      </c>
      <c r="G307">
        <f t="shared" si="31"/>
        <v>0</v>
      </c>
    </row>
    <row r="308" spans="1:7" ht="12.75">
      <c r="A308">
        <f t="shared" si="32"/>
        <v>299</v>
      </c>
      <c r="B308" s="110">
        <f t="shared" si="28"/>
        <v>1498.8763128818973</v>
      </c>
      <c r="C308" s="24">
        <f t="shared" si="33"/>
        <v>0</v>
      </c>
      <c r="D308" s="111">
        <f t="shared" si="29"/>
        <v>1498.8763128818973</v>
      </c>
      <c r="E308" s="20">
        <f t="shared" si="30"/>
        <v>150</v>
      </c>
      <c r="F308" s="20">
        <f t="shared" si="34"/>
        <v>0</v>
      </c>
      <c r="G308">
        <f t="shared" si="31"/>
        <v>0</v>
      </c>
    </row>
    <row r="309" spans="1:7" ht="12.75">
      <c r="A309">
        <f t="shared" si="32"/>
        <v>300</v>
      </c>
      <c r="B309" s="110">
        <f t="shared" si="28"/>
        <v>1498.8763128818973</v>
      </c>
      <c r="C309" s="24">
        <f t="shared" si="33"/>
        <v>0</v>
      </c>
      <c r="D309" s="111">
        <f t="shared" si="29"/>
        <v>1498.8763128818973</v>
      </c>
      <c r="E309" s="20">
        <f t="shared" si="30"/>
        <v>150</v>
      </c>
      <c r="F309" s="20">
        <f t="shared" si="34"/>
        <v>0</v>
      </c>
      <c r="G309">
        <f t="shared" si="31"/>
        <v>0</v>
      </c>
    </row>
    <row r="310" spans="1:7" ht="12.75">
      <c r="A310">
        <f t="shared" si="32"/>
        <v>301</v>
      </c>
      <c r="B310" s="110">
        <f t="shared" si="28"/>
        <v>1498.8763128818973</v>
      </c>
      <c r="C310" s="24">
        <f t="shared" si="33"/>
        <v>0</v>
      </c>
      <c r="D310" s="111">
        <f t="shared" si="29"/>
        <v>1498.8763128818973</v>
      </c>
      <c r="E310" s="20">
        <f t="shared" si="30"/>
        <v>150</v>
      </c>
      <c r="F310" s="20">
        <f t="shared" si="34"/>
        <v>0</v>
      </c>
      <c r="G310">
        <f t="shared" si="31"/>
        <v>0</v>
      </c>
    </row>
    <row r="311" spans="1:7" ht="12.75">
      <c r="A311">
        <f t="shared" si="32"/>
        <v>302</v>
      </c>
      <c r="B311" s="110">
        <f t="shared" si="28"/>
        <v>1498.8763128818973</v>
      </c>
      <c r="C311" s="24">
        <f t="shared" si="33"/>
        <v>0</v>
      </c>
      <c r="D311" s="111">
        <f t="shared" si="29"/>
        <v>1498.8763128818973</v>
      </c>
      <c r="E311" s="20">
        <f t="shared" si="30"/>
        <v>150</v>
      </c>
      <c r="F311" s="20">
        <f t="shared" si="34"/>
        <v>0</v>
      </c>
      <c r="G311">
        <f t="shared" si="31"/>
        <v>0</v>
      </c>
    </row>
    <row r="312" spans="1:7" ht="12.75">
      <c r="A312">
        <f t="shared" si="32"/>
        <v>303</v>
      </c>
      <c r="B312" s="110">
        <f t="shared" si="28"/>
        <v>1498.8763128818973</v>
      </c>
      <c r="C312" s="24">
        <f t="shared" si="33"/>
        <v>0</v>
      </c>
      <c r="D312" s="111">
        <f t="shared" si="29"/>
        <v>1498.8763128818973</v>
      </c>
      <c r="E312" s="20">
        <f t="shared" si="30"/>
        <v>150</v>
      </c>
      <c r="F312" s="20">
        <f t="shared" si="34"/>
        <v>0</v>
      </c>
      <c r="G312">
        <f t="shared" si="31"/>
        <v>0</v>
      </c>
    </row>
    <row r="313" spans="1:7" ht="12.75">
      <c r="A313">
        <f t="shared" si="32"/>
        <v>304</v>
      </c>
      <c r="B313" s="110">
        <f t="shared" si="28"/>
        <v>1498.8763128818973</v>
      </c>
      <c r="C313" s="24">
        <f t="shared" si="33"/>
        <v>0</v>
      </c>
      <c r="D313" s="111">
        <f t="shared" si="29"/>
        <v>1498.8763128818973</v>
      </c>
      <c r="E313" s="20">
        <f t="shared" si="30"/>
        <v>150</v>
      </c>
      <c r="F313" s="20">
        <f t="shared" si="34"/>
        <v>0</v>
      </c>
      <c r="G313">
        <f t="shared" si="31"/>
        <v>0</v>
      </c>
    </row>
    <row r="314" spans="1:7" ht="12.75">
      <c r="A314">
        <f t="shared" si="32"/>
        <v>305</v>
      </c>
      <c r="B314" s="110">
        <f t="shared" si="28"/>
        <v>1498.8763128818973</v>
      </c>
      <c r="C314" s="24">
        <f t="shared" si="33"/>
        <v>0</v>
      </c>
      <c r="D314" s="111">
        <f t="shared" si="29"/>
        <v>1498.8763128818973</v>
      </c>
      <c r="E314" s="20">
        <f t="shared" si="30"/>
        <v>150</v>
      </c>
      <c r="F314" s="20">
        <f t="shared" si="34"/>
        <v>0</v>
      </c>
      <c r="G314">
        <f t="shared" si="31"/>
        <v>0</v>
      </c>
    </row>
    <row r="315" spans="1:7" ht="12.75">
      <c r="A315">
        <f t="shared" si="32"/>
        <v>306</v>
      </c>
      <c r="B315" s="110">
        <f t="shared" si="28"/>
        <v>1498.8763128818973</v>
      </c>
      <c r="C315" s="24">
        <f t="shared" si="33"/>
        <v>0</v>
      </c>
      <c r="D315" s="111">
        <f t="shared" si="29"/>
        <v>1498.8763128818973</v>
      </c>
      <c r="E315" s="20">
        <f t="shared" si="30"/>
        <v>150</v>
      </c>
      <c r="F315" s="20">
        <f t="shared" si="34"/>
        <v>0</v>
      </c>
      <c r="G315">
        <f t="shared" si="31"/>
        <v>0</v>
      </c>
    </row>
    <row r="316" spans="1:7" ht="12.75">
      <c r="A316">
        <f t="shared" si="32"/>
        <v>307</v>
      </c>
      <c r="B316" s="110">
        <f t="shared" si="28"/>
        <v>1498.8763128818973</v>
      </c>
      <c r="C316" s="24">
        <f t="shared" si="33"/>
        <v>0</v>
      </c>
      <c r="D316" s="111">
        <f t="shared" si="29"/>
        <v>1498.8763128818973</v>
      </c>
      <c r="E316" s="20">
        <f t="shared" si="30"/>
        <v>150</v>
      </c>
      <c r="F316" s="20">
        <f t="shared" si="34"/>
        <v>0</v>
      </c>
      <c r="G316">
        <f t="shared" si="31"/>
        <v>0</v>
      </c>
    </row>
    <row r="317" spans="1:7" ht="12.75">
      <c r="A317">
        <f t="shared" si="32"/>
        <v>308</v>
      </c>
      <c r="B317" s="110">
        <f t="shared" si="28"/>
        <v>1498.8763128818973</v>
      </c>
      <c r="C317" s="24">
        <f t="shared" si="33"/>
        <v>0</v>
      </c>
      <c r="D317" s="111">
        <f t="shared" si="29"/>
        <v>1498.8763128818973</v>
      </c>
      <c r="E317" s="20">
        <f t="shared" si="30"/>
        <v>150</v>
      </c>
      <c r="F317" s="20">
        <f t="shared" si="34"/>
        <v>0</v>
      </c>
      <c r="G317">
        <f t="shared" si="31"/>
        <v>0</v>
      </c>
    </row>
    <row r="318" spans="1:7" ht="12.75">
      <c r="A318">
        <f t="shared" si="32"/>
        <v>309</v>
      </c>
      <c r="B318" s="110">
        <f t="shared" si="28"/>
        <v>1498.8763128818973</v>
      </c>
      <c r="C318" s="24">
        <f t="shared" si="33"/>
        <v>0</v>
      </c>
      <c r="D318" s="111">
        <f t="shared" si="29"/>
        <v>1498.8763128818973</v>
      </c>
      <c r="E318" s="20">
        <f t="shared" si="30"/>
        <v>150</v>
      </c>
      <c r="F318" s="20">
        <f t="shared" si="34"/>
        <v>0</v>
      </c>
      <c r="G318">
        <f t="shared" si="31"/>
        <v>0</v>
      </c>
    </row>
    <row r="319" spans="1:7" ht="12.75">
      <c r="A319">
        <f t="shared" si="32"/>
        <v>310</v>
      </c>
      <c r="B319" s="110">
        <f t="shared" si="28"/>
        <v>1498.8763128818973</v>
      </c>
      <c r="C319" s="24">
        <f t="shared" si="33"/>
        <v>0</v>
      </c>
      <c r="D319" s="111">
        <f t="shared" si="29"/>
        <v>1498.8763128818973</v>
      </c>
      <c r="E319" s="20">
        <f t="shared" si="30"/>
        <v>150</v>
      </c>
      <c r="F319" s="20">
        <f t="shared" si="34"/>
        <v>0</v>
      </c>
      <c r="G319">
        <f t="shared" si="31"/>
        <v>0</v>
      </c>
    </row>
    <row r="320" spans="1:7" ht="12.75">
      <c r="A320">
        <f t="shared" si="32"/>
        <v>311</v>
      </c>
      <c r="B320" s="110">
        <f t="shared" si="28"/>
        <v>1498.8763128818973</v>
      </c>
      <c r="C320" s="24">
        <f t="shared" si="33"/>
        <v>0</v>
      </c>
      <c r="D320" s="111">
        <f t="shared" si="29"/>
        <v>1498.8763128818973</v>
      </c>
      <c r="E320" s="20">
        <f t="shared" si="30"/>
        <v>150</v>
      </c>
      <c r="F320" s="20">
        <f t="shared" si="34"/>
        <v>0</v>
      </c>
      <c r="G320">
        <f t="shared" si="31"/>
        <v>0</v>
      </c>
    </row>
    <row r="321" spans="1:7" ht="12.75">
      <c r="A321">
        <f t="shared" si="32"/>
        <v>312</v>
      </c>
      <c r="B321" s="110">
        <f t="shared" si="28"/>
        <v>1498.8763128818973</v>
      </c>
      <c r="C321" s="24">
        <f t="shared" si="33"/>
        <v>0</v>
      </c>
      <c r="D321" s="111">
        <f t="shared" si="29"/>
        <v>1498.8763128818973</v>
      </c>
      <c r="E321" s="20">
        <f t="shared" si="30"/>
        <v>150</v>
      </c>
      <c r="F321" s="20">
        <f t="shared" si="34"/>
        <v>0</v>
      </c>
      <c r="G321">
        <f t="shared" si="31"/>
        <v>0</v>
      </c>
    </row>
    <row r="322" spans="1:7" ht="12.75">
      <c r="A322">
        <f t="shared" si="32"/>
        <v>313</v>
      </c>
      <c r="B322" s="110">
        <f t="shared" si="28"/>
        <v>1498.8763128818973</v>
      </c>
      <c r="C322" s="24">
        <f t="shared" si="33"/>
        <v>0</v>
      </c>
      <c r="D322" s="111">
        <f t="shared" si="29"/>
        <v>1498.8763128818973</v>
      </c>
      <c r="E322" s="20">
        <f t="shared" si="30"/>
        <v>150</v>
      </c>
      <c r="F322" s="20">
        <f t="shared" si="34"/>
        <v>0</v>
      </c>
      <c r="G322">
        <f t="shared" si="31"/>
        <v>0</v>
      </c>
    </row>
    <row r="323" spans="1:7" ht="12.75">
      <c r="A323">
        <f t="shared" si="32"/>
        <v>314</v>
      </c>
      <c r="B323" s="110">
        <f t="shared" si="28"/>
        <v>1498.8763128818973</v>
      </c>
      <c r="C323" s="24">
        <f t="shared" si="33"/>
        <v>0</v>
      </c>
      <c r="D323" s="111">
        <f t="shared" si="29"/>
        <v>1498.8763128818973</v>
      </c>
      <c r="E323" s="20">
        <f t="shared" si="30"/>
        <v>150</v>
      </c>
      <c r="F323" s="20">
        <f t="shared" si="34"/>
        <v>0</v>
      </c>
      <c r="G323">
        <f t="shared" si="31"/>
        <v>0</v>
      </c>
    </row>
    <row r="324" spans="1:7" ht="12.75">
      <c r="A324">
        <f t="shared" si="32"/>
        <v>315</v>
      </c>
      <c r="B324" s="110">
        <f t="shared" si="28"/>
        <v>1498.8763128818973</v>
      </c>
      <c r="C324" s="24">
        <f t="shared" si="33"/>
        <v>0</v>
      </c>
      <c r="D324" s="111">
        <f t="shared" si="29"/>
        <v>1498.8763128818973</v>
      </c>
      <c r="E324" s="20">
        <f t="shared" si="30"/>
        <v>150</v>
      </c>
      <c r="F324" s="20">
        <f t="shared" si="34"/>
        <v>0</v>
      </c>
      <c r="G324">
        <f t="shared" si="31"/>
        <v>0</v>
      </c>
    </row>
    <row r="325" spans="1:7" ht="12.75">
      <c r="A325">
        <f t="shared" si="32"/>
        <v>316</v>
      </c>
      <c r="B325" s="110">
        <f t="shared" si="28"/>
        <v>1498.8763128818973</v>
      </c>
      <c r="C325" s="24">
        <f t="shared" si="33"/>
        <v>0</v>
      </c>
      <c r="D325" s="111">
        <f t="shared" si="29"/>
        <v>1498.8763128818973</v>
      </c>
      <c r="E325" s="20">
        <f t="shared" si="30"/>
        <v>150</v>
      </c>
      <c r="F325" s="20">
        <f t="shared" si="34"/>
        <v>0</v>
      </c>
      <c r="G325">
        <f t="shared" si="31"/>
        <v>0</v>
      </c>
    </row>
    <row r="326" spans="1:7" ht="12.75">
      <c r="A326">
        <f t="shared" si="32"/>
        <v>317</v>
      </c>
      <c r="B326" s="110">
        <f t="shared" si="28"/>
        <v>1498.8763128818973</v>
      </c>
      <c r="C326" s="24">
        <f t="shared" si="33"/>
        <v>0</v>
      </c>
      <c r="D326" s="111">
        <f t="shared" si="29"/>
        <v>1498.8763128818973</v>
      </c>
      <c r="E326" s="20">
        <f t="shared" si="30"/>
        <v>150</v>
      </c>
      <c r="F326" s="20">
        <f t="shared" si="34"/>
        <v>0</v>
      </c>
      <c r="G326">
        <f t="shared" si="31"/>
        <v>0</v>
      </c>
    </row>
    <row r="327" spans="1:7" ht="12.75">
      <c r="A327">
        <f t="shared" si="32"/>
        <v>318</v>
      </c>
      <c r="B327" s="110">
        <f t="shared" si="28"/>
        <v>1498.8763128818973</v>
      </c>
      <c r="C327" s="24">
        <f t="shared" si="33"/>
        <v>0</v>
      </c>
      <c r="D327" s="111">
        <f t="shared" si="29"/>
        <v>1498.8763128818973</v>
      </c>
      <c r="E327" s="20">
        <f t="shared" si="30"/>
        <v>150</v>
      </c>
      <c r="F327" s="20">
        <f t="shared" si="34"/>
        <v>0</v>
      </c>
      <c r="G327">
        <f t="shared" si="31"/>
        <v>0</v>
      </c>
    </row>
    <row r="328" spans="1:7" ht="12.75">
      <c r="A328">
        <f t="shared" si="32"/>
        <v>319</v>
      </c>
      <c r="B328" s="110">
        <f t="shared" si="28"/>
        <v>1498.8763128818973</v>
      </c>
      <c r="C328" s="24">
        <f t="shared" si="33"/>
        <v>0</v>
      </c>
      <c r="D328" s="111">
        <f t="shared" si="29"/>
        <v>1498.8763128818973</v>
      </c>
      <c r="E328" s="20">
        <f t="shared" si="30"/>
        <v>150</v>
      </c>
      <c r="F328" s="20">
        <f t="shared" si="34"/>
        <v>0</v>
      </c>
      <c r="G328">
        <f t="shared" si="31"/>
        <v>0</v>
      </c>
    </row>
    <row r="329" spans="1:7" ht="12.75">
      <c r="A329">
        <f t="shared" si="32"/>
        <v>320</v>
      </c>
      <c r="B329" s="110">
        <f t="shared" si="28"/>
        <v>1498.8763128818973</v>
      </c>
      <c r="C329" s="24">
        <f t="shared" si="33"/>
        <v>0</v>
      </c>
      <c r="D329" s="111">
        <f t="shared" si="29"/>
        <v>1498.8763128818973</v>
      </c>
      <c r="E329" s="20">
        <f t="shared" si="30"/>
        <v>150</v>
      </c>
      <c r="F329" s="20">
        <f t="shared" si="34"/>
        <v>0</v>
      </c>
      <c r="G329">
        <f t="shared" si="31"/>
        <v>0</v>
      </c>
    </row>
    <row r="330" spans="1:7" ht="12.75">
      <c r="A330">
        <f t="shared" si="32"/>
        <v>321</v>
      </c>
      <c r="B330" s="110">
        <f t="shared" si="28"/>
        <v>1498.8763128818973</v>
      </c>
      <c r="C330" s="24">
        <f t="shared" si="33"/>
        <v>0</v>
      </c>
      <c r="D330" s="111">
        <f t="shared" si="29"/>
        <v>1498.8763128818973</v>
      </c>
      <c r="E330" s="20">
        <f t="shared" si="30"/>
        <v>150</v>
      </c>
      <c r="F330" s="20">
        <f t="shared" si="34"/>
        <v>0</v>
      </c>
      <c r="G330">
        <f t="shared" si="31"/>
        <v>0</v>
      </c>
    </row>
    <row r="331" spans="1:7" ht="12.75">
      <c r="A331">
        <f t="shared" si="32"/>
        <v>322</v>
      </c>
      <c r="B331" s="110">
        <f aca="true" t="shared" si="35" ref="B331:B369">PMT(($C$3/12),$C$2,-$C$4)</f>
        <v>1498.8763128818973</v>
      </c>
      <c r="C331" s="24">
        <f t="shared" si="33"/>
        <v>0</v>
      </c>
      <c r="D331" s="111">
        <f aca="true" t="shared" si="36" ref="D331:D369">B331-C331</f>
        <v>1498.8763128818973</v>
      </c>
      <c r="E331" s="20">
        <f aca="true" t="shared" si="37" ref="E331:E369">$C$5</f>
        <v>150</v>
      </c>
      <c r="F331" s="20">
        <f t="shared" si="34"/>
        <v>0</v>
      </c>
      <c r="G331">
        <f aca="true" t="shared" si="38" ref="G331:G369">IF(F331&gt;0,1,0)</f>
        <v>0</v>
      </c>
    </row>
    <row r="332" spans="1:7" ht="12.75">
      <c r="A332">
        <f aca="true" t="shared" si="39" ref="A332:A369">A331+1</f>
        <v>323</v>
      </c>
      <c r="B332" s="110">
        <f t="shared" si="35"/>
        <v>1498.8763128818973</v>
      </c>
      <c r="C332" s="24">
        <f aca="true" t="shared" si="40" ref="C332:C369">($C$3/12)*F331</f>
        <v>0</v>
      </c>
      <c r="D332" s="111">
        <f t="shared" si="36"/>
        <v>1498.8763128818973</v>
      </c>
      <c r="E332" s="20">
        <f t="shared" si="37"/>
        <v>150</v>
      </c>
      <c r="F332" s="20">
        <f aca="true" t="shared" si="41" ref="F332:F369">IF(F331&gt;0,F331-D332-E332,0)</f>
        <v>0</v>
      </c>
      <c r="G332">
        <f t="shared" si="38"/>
        <v>0</v>
      </c>
    </row>
    <row r="333" spans="1:7" ht="12.75">
      <c r="A333">
        <f t="shared" si="39"/>
        <v>324</v>
      </c>
      <c r="B333" s="110">
        <f t="shared" si="35"/>
        <v>1498.8763128818973</v>
      </c>
      <c r="C333" s="24">
        <f t="shared" si="40"/>
        <v>0</v>
      </c>
      <c r="D333" s="111">
        <f t="shared" si="36"/>
        <v>1498.8763128818973</v>
      </c>
      <c r="E333" s="20">
        <f t="shared" si="37"/>
        <v>150</v>
      </c>
      <c r="F333" s="20">
        <f t="shared" si="41"/>
        <v>0</v>
      </c>
      <c r="G333">
        <f t="shared" si="38"/>
        <v>0</v>
      </c>
    </row>
    <row r="334" spans="1:7" ht="12.75">
      <c r="A334">
        <f t="shared" si="39"/>
        <v>325</v>
      </c>
      <c r="B334" s="110">
        <f t="shared" si="35"/>
        <v>1498.8763128818973</v>
      </c>
      <c r="C334" s="24">
        <f t="shared" si="40"/>
        <v>0</v>
      </c>
      <c r="D334" s="111">
        <f t="shared" si="36"/>
        <v>1498.8763128818973</v>
      </c>
      <c r="E334" s="20">
        <f t="shared" si="37"/>
        <v>150</v>
      </c>
      <c r="F334" s="20">
        <f t="shared" si="41"/>
        <v>0</v>
      </c>
      <c r="G334">
        <f t="shared" si="38"/>
        <v>0</v>
      </c>
    </row>
    <row r="335" spans="1:7" ht="12.75">
      <c r="A335">
        <f t="shared" si="39"/>
        <v>326</v>
      </c>
      <c r="B335" s="110">
        <f t="shared" si="35"/>
        <v>1498.8763128818973</v>
      </c>
      <c r="C335" s="24">
        <f t="shared" si="40"/>
        <v>0</v>
      </c>
      <c r="D335" s="111">
        <f t="shared" si="36"/>
        <v>1498.8763128818973</v>
      </c>
      <c r="E335" s="20">
        <f t="shared" si="37"/>
        <v>150</v>
      </c>
      <c r="F335" s="20">
        <f t="shared" si="41"/>
        <v>0</v>
      </c>
      <c r="G335">
        <f t="shared" si="38"/>
        <v>0</v>
      </c>
    </row>
    <row r="336" spans="1:7" ht="12.75">
      <c r="A336">
        <f t="shared" si="39"/>
        <v>327</v>
      </c>
      <c r="B336" s="110">
        <f t="shared" si="35"/>
        <v>1498.8763128818973</v>
      </c>
      <c r="C336" s="24">
        <f t="shared" si="40"/>
        <v>0</v>
      </c>
      <c r="D336" s="111">
        <f t="shared" si="36"/>
        <v>1498.8763128818973</v>
      </c>
      <c r="E336" s="20">
        <f t="shared" si="37"/>
        <v>150</v>
      </c>
      <c r="F336" s="20">
        <f t="shared" si="41"/>
        <v>0</v>
      </c>
      <c r="G336">
        <f t="shared" si="38"/>
        <v>0</v>
      </c>
    </row>
    <row r="337" spans="1:7" ht="12.75">
      <c r="A337">
        <f t="shared" si="39"/>
        <v>328</v>
      </c>
      <c r="B337" s="110">
        <f t="shared" si="35"/>
        <v>1498.8763128818973</v>
      </c>
      <c r="C337" s="24">
        <f t="shared" si="40"/>
        <v>0</v>
      </c>
      <c r="D337" s="111">
        <f t="shared" si="36"/>
        <v>1498.8763128818973</v>
      </c>
      <c r="E337" s="20">
        <f t="shared" si="37"/>
        <v>150</v>
      </c>
      <c r="F337" s="20">
        <f t="shared" si="41"/>
        <v>0</v>
      </c>
      <c r="G337">
        <f t="shared" si="38"/>
        <v>0</v>
      </c>
    </row>
    <row r="338" spans="1:7" ht="12.75">
      <c r="A338">
        <f t="shared" si="39"/>
        <v>329</v>
      </c>
      <c r="B338" s="110">
        <f t="shared" si="35"/>
        <v>1498.8763128818973</v>
      </c>
      <c r="C338" s="24">
        <f t="shared" si="40"/>
        <v>0</v>
      </c>
      <c r="D338" s="111">
        <f t="shared" si="36"/>
        <v>1498.8763128818973</v>
      </c>
      <c r="E338" s="20">
        <f t="shared" si="37"/>
        <v>150</v>
      </c>
      <c r="F338" s="20">
        <f t="shared" si="41"/>
        <v>0</v>
      </c>
      <c r="G338">
        <f t="shared" si="38"/>
        <v>0</v>
      </c>
    </row>
    <row r="339" spans="1:7" ht="12.75">
      <c r="A339">
        <f t="shared" si="39"/>
        <v>330</v>
      </c>
      <c r="B339" s="110">
        <f t="shared" si="35"/>
        <v>1498.8763128818973</v>
      </c>
      <c r="C339" s="24">
        <f t="shared" si="40"/>
        <v>0</v>
      </c>
      <c r="D339" s="111">
        <f t="shared" si="36"/>
        <v>1498.8763128818973</v>
      </c>
      <c r="E339" s="20">
        <f t="shared" si="37"/>
        <v>150</v>
      </c>
      <c r="F339" s="20">
        <f t="shared" si="41"/>
        <v>0</v>
      </c>
      <c r="G339">
        <f t="shared" si="38"/>
        <v>0</v>
      </c>
    </row>
    <row r="340" spans="1:7" ht="12.75">
      <c r="A340">
        <f t="shared" si="39"/>
        <v>331</v>
      </c>
      <c r="B340" s="110">
        <f t="shared" si="35"/>
        <v>1498.8763128818973</v>
      </c>
      <c r="C340" s="24">
        <f t="shared" si="40"/>
        <v>0</v>
      </c>
      <c r="D340" s="111">
        <f t="shared" si="36"/>
        <v>1498.8763128818973</v>
      </c>
      <c r="E340" s="20">
        <f t="shared" si="37"/>
        <v>150</v>
      </c>
      <c r="F340" s="20">
        <f t="shared" si="41"/>
        <v>0</v>
      </c>
      <c r="G340">
        <f t="shared" si="38"/>
        <v>0</v>
      </c>
    </row>
    <row r="341" spans="1:7" ht="12.75">
      <c r="A341">
        <f t="shared" si="39"/>
        <v>332</v>
      </c>
      <c r="B341" s="110">
        <f t="shared" si="35"/>
        <v>1498.8763128818973</v>
      </c>
      <c r="C341" s="24">
        <f t="shared" si="40"/>
        <v>0</v>
      </c>
      <c r="D341" s="111">
        <f t="shared" si="36"/>
        <v>1498.8763128818973</v>
      </c>
      <c r="E341" s="20">
        <f t="shared" si="37"/>
        <v>150</v>
      </c>
      <c r="F341" s="20">
        <f t="shared" si="41"/>
        <v>0</v>
      </c>
      <c r="G341">
        <f t="shared" si="38"/>
        <v>0</v>
      </c>
    </row>
    <row r="342" spans="1:7" ht="12.75">
      <c r="A342">
        <f t="shared" si="39"/>
        <v>333</v>
      </c>
      <c r="B342" s="110">
        <f t="shared" si="35"/>
        <v>1498.8763128818973</v>
      </c>
      <c r="C342" s="24">
        <f t="shared" si="40"/>
        <v>0</v>
      </c>
      <c r="D342" s="111">
        <f t="shared" si="36"/>
        <v>1498.8763128818973</v>
      </c>
      <c r="E342" s="20">
        <f t="shared" si="37"/>
        <v>150</v>
      </c>
      <c r="F342" s="20">
        <f t="shared" si="41"/>
        <v>0</v>
      </c>
      <c r="G342">
        <f t="shared" si="38"/>
        <v>0</v>
      </c>
    </row>
    <row r="343" spans="1:7" ht="12.75">
      <c r="A343">
        <f t="shared" si="39"/>
        <v>334</v>
      </c>
      <c r="B343" s="110">
        <f t="shared" si="35"/>
        <v>1498.8763128818973</v>
      </c>
      <c r="C343" s="24">
        <f t="shared" si="40"/>
        <v>0</v>
      </c>
      <c r="D343" s="111">
        <f t="shared" si="36"/>
        <v>1498.8763128818973</v>
      </c>
      <c r="E343" s="20">
        <f t="shared" si="37"/>
        <v>150</v>
      </c>
      <c r="F343" s="20">
        <f t="shared" si="41"/>
        <v>0</v>
      </c>
      <c r="G343">
        <f t="shared" si="38"/>
        <v>0</v>
      </c>
    </row>
    <row r="344" spans="1:7" ht="12.75">
      <c r="A344">
        <f t="shared" si="39"/>
        <v>335</v>
      </c>
      <c r="B344" s="110">
        <f t="shared" si="35"/>
        <v>1498.8763128818973</v>
      </c>
      <c r="C344" s="24">
        <f t="shared" si="40"/>
        <v>0</v>
      </c>
      <c r="D344" s="111">
        <f t="shared" si="36"/>
        <v>1498.8763128818973</v>
      </c>
      <c r="E344" s="20">
        <f t="shared" si="37"/>
        <v>150</v>
      </c>
      <c r="F344" s="20">
        <f t="shared" si="41"/>
        <v>0</v>
      </c>
      <c r="G344">
        <f t="shared" si="38"/>
        <v>0</v>
      </c>
    </row>
    <row r="345" spans="1:7" ht="12.75">
      <c r="A345">
        <f t="shared" si="39"/>
        <v>336</v>
      </c>
      <c r="B345" s="110">
        <f t="shared" si="35"/>
        <v>1498.8763128818973</v>
      </c>
      <c r="C345" s="24">
        <f t="shared" si="40"/>
        <v>0</v>
      </c>
      <c r="D345" s="111">
        <f t="shared" si="36"/>
        <v>1498.8763128818973</v>
      </c>
      <c r="E345" s="20">
        <f t="shared" si="37"/>
        <v>150</v>
      </c>
      <c r="F345" s="20">
        <f t="shared" si="41"/>
        <v>0</v>
      </c>
      <c r="G345">
        <f t="shared" si="38"/>
        <v>0</v>
      </c>
    </row>
    <row r="346" spans="1:7" ht="12.75">
      <c r="A346">
        <f t="shared" si="39"/>
        <v>337</v>
      </c>
      <c r="B346" s="110">
        <f t="shared" si="35"/>
        <v>1498.8763128818973</v>
      </c>
      <c r="C346" s="24">
        <f t="shared" si="40"/>
        <v>0</v>
      </c>
      <c r="D346" s="111">
        <f t="shared" si="36"/>
        <v>1498.8763128818973</v>
      </c>
      <c r="E346" s="20">
        <f t="shared" si="37"/>
        <v>150</v>
      </c>
      <c r="F346" s="20">
        <f t="shared" si="41"/>
        <v>0</v>
      </c>
      <c r="G346">
        <f t="shared" si="38"/>
        <v>0</v>
      </c>
    </row>
    <row r="347" spans="1:7" ht="12.75">
      <c r="A347">
        <f t="shared" si="39"/>
        <v>338</v>
      </c>
      <c r="B347" s="110">
        <f t="shared" si="35"/>
        <v>1498.8763128818973</v>
      </c>
      <c r="C347" s="24">
        <f t="shared" si="40"/>
        <v>0</v>
      </c>
      <c r="D347" s="111">
        <f t="shared" si="36"/>
        <v>1498.8763128818973</v>
      </c>
      <c r="E347" s="20">
        <f t="shared" si="37"/>
        <v>150</v>
      </c>
      <c r="F347" s="20">
        <f t="shared" si="41"/>
        <v>0</v>
      </c>
      <c r="G347">
        <f t="shared" si="38"/>
        <v>0</v>
      </c>
    </row>
    <row r="348" spans="1:7" ht="12.75">
      <c r="A348">
        <f t="shared" si="39"/>
        <v>339</v>
      </c>
      <c r="B348" s="110">
        <f t="shared" si="35"/>
        <v>1498.8763128818973</v>
      </c>
      <c r="C348" s="24">
        <f t="shared" si="40"/>
        <v>0</v>
      </c>
      <c r="D348" s="111">
        <f t="shared" si="36"/>
        <v>1498.8763128818973</v>
      </c>
      <c r="E348" s="20">
        <f t="shared" si="37"/>
        <v>150</v>
      </c>
      <c r="F348" s="20">
        <f t="shared" si="41"/>
        <v>0</v>
      </c>
      <c r="G348">
        <f t="shared" si="38"/>
        <v>0</v>
      </c>
    </row>
    <row r="349" spans="1:7" ht="12.75">
      <c r="A349">
        <f t="shared" si="39"/>
        <v>340</v>
      </c>
      <c r="B349" s="110">
        <f t="shared" si="35"/>
        <v>1498.8763128818973</v>
      </c>
      <c r="C349" s="24">
        <f t="shared" si="40"/>
        <v>0</v>
      </c>
      <c r="D349" s="111">
        <f t="shared" si="36"/>
        <v>1498.8763128818973</v>
      </c>
      <c r="E349" s="20">
        <f t="shared" si="37"/>
        <v>150</v>
      </c>
      <c r="F349" s="20">
        <f t="shared" si="41"/>
        <v>0</v>
      </c>
      <c r="G349">
        <f t="shared" si="38"/>
        <v>0</v>
      </c>
    </row>
    <row r="350" spans="1:7" ht="12.75">
      <c r="A350">
        <f t="shared" si="39"/>
        <v>341</v>
      </c>
      <c r="B350" s="110">
        <f t="shared" si="35"/>
        <v>1498.8763128818973</v>
      </c>
      <c r="C350" s="24">
        <f t="shared" si="40"/>
        <v>0</v>
      </c>
      <c r="D350" s="111">
        <f t="shared" si="36"/>
        <v>1498.8763128818973</v>
      </c>
      <c r="E350" s="20">
        <f t="shared" si="37"/>
        <v>150</v>
      </c>
      <c r="F350" s="20">
        <f t="shared" si="41"/>
        <v>0</v>
      </c>
      <c r="G350">
        <f t="shared" si="38"/>
        <v>0</v>
      </c>
    </row>
    <row r="351" spans="1:7" ht="12.75">
      <c r="A351">
        <f t="shared" si="39"/>
        <v>342</v>
      </c>
      <c r="B351" s="110">
        <f t="shared" si="35"/>
        <v>1498.8763128818973</v>
      </c>
      <c r="C351" s="24">
        <f t="shared" si="40"/>
        <v>0</v>
      </c>
      <c r="D351" s="111">
        <f t="shared" si="36"/>
        <v>1498.8763128818973</v>
      </c>
      <c r="E351" s="20">
        <f t="shared" si="37"/>
        <v>150</v>
      </c>
      <c r="F351" s="20">
        <f t="shared" si="41"/>
        <v>0</v>
      </c>
      <c r="G351">
        <f t="shared" si="38"/>
        <v>0</v>
      </c>
    </row>
    <row r="352" spans="1:7" ht="12.75">
      <c r="A352">
        <f t="shared" si="39"/>
        <v>343</v>
      </c>
      <c r="B352" s="110">
        <f t="shared" si="35"/>
        <v>1498.8763128818973</v>
      </c>
      <c r="C352" s="24">
        <f t="shared" si="40"/>
        <v>0</v>
      </c>
      <c r="D352" s="111">
        <f t="shared" si="36"/>
        <v>1498.8763128818973</v>
      </c>
      <c r="E352" s="20">
        <f t="shared" si="37"/>
        <v>150</v>
      </c>
      <c r="F352" s="20">
        <f t="shared" si="41"/>
        <v>0</v>
      </c>
      <c r="G352">
        <f t="shared" si="38"/>
        <v>0</v>
      </c>
    </row>
    <row r="353" spans="1:7" ht="12.75">
      <c r="A353">
        <f t="shared" si="39"/>
        <v>344</v>
      </c>
      <c r="B353" s="110">
        <f t="shared" si="35"/>
        <v>1498.8763128818973</v>
      </c>
      <c r="C353" s="24">
        <f t="shared" si="40"/>
        <v>0</v>
      </c>
      <c r="D353" s="111">
        <f t="shared" si="36"/>
        <v>1498.8763128818973</v>
      </c>
      <c r="E353" s="20">
        <f t="shared" si="37"/>
        <v>150</v>
      </c>
      <c r="F353" s="20">
        <f t="shared" si="41"/>
        <v>0</v>
      </c>
      <c r="G353">
        <f t="shared" si="38"/>
        <v>0</v>
      </c>
    </row>
    <row r="354" spans="1:7" ht="12.75">
      <c r="A354">
        <f t="shared" si="39"/>
        <v>345</v>
      </c>
      <c r="B354" s="110">
        <f t="shared" si="35"/>
        <v>1498.8763128818973</v>
      </c>
      <c r="C354" s="24">
        <f t="shared" si="40"/>
        <v>0</v>
      </c>
      <c r="D354" s="111">
        <f t="shared" si="36"/>
        <v>1498.8763128818973</v>
      </c>
      <c r="E354" s="20">
        <f t="shared" si="37"/>
        <v>150</v>
      </c>
      <c r="F354" s="20">
        <f t="shared" si="41"/>
        <v>0</v>
      </c>
      <c r="G354">
        <f t="shared" si="38"/>
        <v>0</v>
      </c>
    </row>
    <row r="355" spans="1:7" ht="12.75">
      <c r="A355">
        <f t="shared" si="39"/>
        <v>346</v>
      </c>
      <c r="B355" s="110">
        <f t="shared" si="35"/>
        <v>1498.8763128818973</v>
      </c>
      <c r="C355" s="24">
        <f t="shared" si="40"/>
        <v>0</v>
      </c>
      <c r="D355" s="111">
        <f t="shared" si="36"/>
        <v>1498.8763128818973</v>
      </c>
      <c r="E355" s="20">
        <f t="shared" si="37"/>
        <v>150</v>
      </c>
      <c r="F355" s="20">
        <f t="shared" si="41"/>
        <v>0</v>
      </c>
      <c r="G355">
        <f t="shared" si="38"/>
        <v>0</v>
      </c>
    </row>
    <row r="356" spans="1:7" ht="12.75">
      <c r="A356">
        <f t="shared" si="39"/>
        <v>347</v>
      </c>
      <c r="B356" s="110">
        <f t="shared" si="35"/>
        <v>1498.8763128818973</v>
      </c>
      <c r="C356" s="24">
        <f t="shared" si="40"/>
        <v>0</v>
      </c>
      <c r="D356" s="111">
        <f t="shared" si="36"/>
        <v>1498.8763128818973</v>
      </c>
      <c r="E356" s="20">
        <f t="shared" si="37"/>
        <v>150</v>
      </c>
      <c r="F356" s="20">
        <f t="shared" si="41"/>
        <v>0</v>
      </c>
      <c r="G356">
        <f t="shared" si="38"/>
        <v>0</v>
      </c>
    </row>
    <row r="357" spans="1:7" ht="12.75">
      <c r="A357">
        <f t="shared" si="39"/>
        <v>348</v>
      </c>
      <c r="B357" s="110">
        <f t="shared" si="35"/>
        <v>1498.8763128818973</v>
      </c>
      <c r="C357" s="24">
        <f t="shared" si="40"/>
        <v>0</v>
      </c>
      <c r="D357" s="111">
        <f t="shared" si="36"/>
        <v>1498.8763128818973</v>
      </c>
      <c r="E357" s="20">
        <f t="shared" si="37"/>
        <v>150</v>
      </c>
      <c r="F357" s="20">
        <f t="shared" si="41"/>
        <v>0</v>
      </c>
      <c r="G357">
        <f t="shared" si="38"/>
        <v>0</v>
      </c>
    </row>
    <row r="358" spans="1:7" ht="12.75">
      <c r="A358">
        <f t="shared" si="39"/>
        <v>349</v>
      </c>
      <c r="B358" s="110">
        <f t="shared" si="35"/>
        <v>1498.8763128818973</v>
      </c>
      <c r="C358" s="24">
        <f t="shared" si="40"/>
        <v>0</v>
      </c>
      <c r="D358" s="111">
        <f t="shared" si="36"/>
        <v>1498.8763128818973</v>
      </c>
      <c r="E358" s="20">
        <f t="shared" si="37"/>
        <v>150</v>
      </c>
      <c r="F358" s="20">
        <f t="shared" si="41"/>
        <v>0</v>
      </c>
      <c r="G358">
        <f t="shared" si="38"/>
        <v>0</v>
      </c>
    </row>
    <row r="359" spans="1:7" ht="12.75">
      <c r="A359">
        <f t="shared" si="39"/>
        <v>350</v>
      </c>
      <c r="B359" s="110">
        <f t="shared" si="35"/>
        <v>1498.8763128818973</v>
      </c>
      <c r="C359" s="24">
        <f t="shared" si="40"/>
        <v>0</v>
      </c>
      <c r="D359" s="111">
        <f t="shared" si="36"/>
        <v>1498.8763128818973</v>
      </c>
      <c r="E359" s="20">
        <f t="shared" si="37"/>
        <v>150</v>
      </c>
      <c r="F359" s="20">
        <f t="shared" si="41"/>
        <v>0</v>
      </c>
      <c r="G359">
        <f t="shared" si="38"/>
        <v>0</v>
      </c>
    </row>
    <row r="360" spans="1:7" ht="12.75">
      <c r="A360">
        <f t="shared" si="39"/>
        <v>351</v>
      </c>
      <c r="B360" s="110">
        <f t="shared" si="35"/>
        <v>1498.8763128818973</v>
      </c>
      <c r="C360" s="24">
        <f t="shared" si="40"/>
        <v>0</v>
      </c>
      <c r="D360" s="111">
        <f t="shared" si="36"/>
        <v>1498.8763128818973</v>
      </c>
      <c r="E360" s="20">
        <f t="shared" si="37"/>
        <v>150</v>
      </c>
      <c r="F360" s="20">
        <f t="shared" si="41"/>
        <v>0</v>
      </c>
      <c r="G360">
        <f t="shared" si="38"/>
        <v>0</v>
      </c>
    </row>
    <row r="361" spans="1:7" ht="12.75">
      <c r="A361">
        <f t="shared" si="39"/>
        <v>352</v>
      </c>
      <c r="B361" s="110">
        <f t="shared" si="35"/>
        <v>1498.8763128818973</v>
      </c>
      <c r="C361" s="24">
        <f t="shared" si="40"/>
        <v>0</v>
      </c>
      <c r="D361" s="111">
        <f t="shared" si="36"/>
        <v>1498.8763128818973</v>
      </c>
      <c r="E361" s="20">
        <f t="shared" si="37"/>
        <v>150</v>
      </c>
      <c r="F361" s="20">
        <f t="shared" si="41"/>
        <v>0</v>
      </c>
      <c r="G361">
        <f t="shared" si="38"/>
        <v>0</v>
      </c>
    </row>
    <row r="362" spans="1:7" ht="12.75">
      <c r="A362">
        <f t="shared" si="39"/>
        <v>353</v>
      </c>
      <c r="B362" s="110">
        <f t="shared" si="35"/>
        <v>1498.8763128818973</v>
      </c>
      <c r="C362" s="24">
        <f t="shared" si="40"/>
        <v>0</v>
      </c>
      <c r="D362" s="111">
        <f t="shared" si="36"/>
        <v>1498.8763128818973</v>
      </c>
      <c r="E362" s="20">
        <f t="shared" si="37"/>
        <v>150</v>
      </c>
      <c r="F362" s="20">
        <f t="shared" si="41"/>
        <v>0</v>
      </c>
      <c r="G362">
        <f t="shared" si="38"/>
        <v>0</v>
      </c>
    </row>
    <row r="363" spans="1:7" ht="12.75">
      <c r="A363">
        <f t="shared" si="39"/>
        <v>354</v>
      </c>
      <c r="B363" s="110">
        <f t="shared" si="35"/>
        <v>1498.8763128818973</v>
      </c>
      <c r="C363" s="24">
        <f t="shared" si="40"/>
        <v>0</v>
      </c>
      <c r="D363" s="111">
        <f t="shared" si="36"/>
        <v>1498.8763128818973</v>
      </c>
      <c r="E363" s="20">
        <f t="shared" si="37"/>
        <v>150</v>
      </c>
      <c r="F363" s="20">
        <f t="shared" si="41"/>
        <v>0</v>
      </c>
      <c r="G363">
        <f t="shared" si="38"/>
        <v>0</v>
      </c>
    </row>
    <row r="364" spans="1:7" ht="12.75">
      <c r="A364">
        <f t="shared" si="39"/>
        <v>355</v>
      </c>
      <c r="B364" s="110">
        <f t="shared" si="35"/>
        <v>1498.8763128818973</v>
      </c>
      <c r="C364" s="24">
        <f t="shared" si="40"/>
        <v>0</v>
      </c>
      <c r="D364" s="111">
        <f t="shared" si="36"/>
        <v>1498.8763128818973</v>
      </c>
      <c r="E364" s="20">
        <f t="shared" si="37"/>
        <v>150</v>
      </c>
      <c r="F364" s="20">
        <f t="shared" si="41"/>
        <v>0</v>
      </c>
      <c r="G364">
        <f t="shared" si="38"/>
        <v>0</v>
      </c>
    </row>
    <row r="365" spans="1:7" ht="12.75">
      <c r="A365">
        <f t="shared" si="39"/>
        <v>356</v>
      </c>
      <c r="B365" s="110">
        <f t="shared" si="35"/>
        <v>1498.8763128818973</v>
      </c>
      <c r="C365" s="24">
        <f t="shared" si="40"/>
        <v>0</v>
      </c>
      <c r="D365" s="111">
        <f t="shared" si="36"/>
        <v>1498.8763128818973</v>
      </c>
      <c r="E365" s="20">
        <f t="shared" si="37"/>
        <v>150</v>
      </c>
      <c r="F365" s="20">
        <f t="shared" si="41"/>
        <v>0</v>
      </c>
      <c r="G365">
        <f t="shared" si="38"/>
        <v>0</v>
      </c>
    </row>
    <row r="366" spans="1:7" ht="12.75">
      <c r="A366">
        <f t="shared" si="39"/>
        <v>357</v>
      </c>
      <c r="B366" s="110">
        <f t="shared" si="35"/>
        <v>1498.8763128818973</v>
      </c>
      <c r="C366" s="24">
        <f t="shared" si="40"/>
        <v>0</v>
      </c>
      <c r="D366" s="111">
        <f t="shared" si="36"/>
        <v>1498.8763128818973</v>
      </c>
      <c r="E366" s="20">
        <f t="shared" si="37"/>
        <v>150</v>
      </c>
      <c r="F366" s="20">
        <f t="shared" si="41"/>
        <v>0</v>
      </c>
      <c r="G366">
        <f t="shared" si="38"/>
        <v>0</v>
      </c>
    </row>
    <row r="367" spans="1:7" ht="12.75">
      <c r="A367">
        <f t="shared" si="39"/>
        <v>358</v>
      </c>
      <c r="B367" s="110">
        <f t="shared" si="35"/>
        <v>1498.8763128818973</v>
      </c>
      <c r="C367" s="24">
        <f t="shared" si="40"/>
        <v>0</v>
      </c>
      <c r="D367" s="111">
        <f t="shared" si="36"/>
        <v>1498.8763128818973</v>
      </c>
      <c r="E367" s="20">
        <f t="shared" si="37"/>
        <v>150</v>
      </c>
      <c r="F367" s="20">
        <f t="shared" si="41"/>
        <v>0</v>
      </c>
      <c r="G367">
        <f t="shared" si="38"/>
        <v>0</v>
      </c>
    </row>
    <row r="368" spans="1:7" ht="12.75">
      <c r="A368">
        <f t="shared" si="39"/>
        <v>359</v>
      </c>
      <c r="B368" s="110">
        <f t="shared" si="35"/>
        <v>1498.8763128818973</v>
      </c>
      <c r="C368" s="24">
        <f t="shared" si="40"/>
        <v>0</v>
      </c>
      <c r="D368" s="111">
        <f t="shared" si="36"/>
        <v>1498.8763128818973</v>
      </c>
      <c r="E368" s="20">
        <f t="shared" si="37"/>
        <v>150</v>
      </c>
      <c r="F368" s="20">
        <f t="shared" si="41"/>
        <v>0</v>
      </c>
      <c r="G368">
        <f t="shared" si="38"/>
        <v>0</v>
      </c>
    </row>
    <row r="369" spans="1:7" ht="12.75">
      <c r="A369">
        <f t="shared" si="39"/>
        <v>360</v>
      </c>
      <c r="B369" s="110">
        <f t="shared" si="35"/>
        <v>1498.8763128818973</v>
      </c>
      <c r="C369" s="24">
        <f t="shared" si="40"/>
        <v>0</v>
      </c>
      <c r="D369" s="111">
        <f t="shared" si="36"/>
        <v>1498.8763128818973</v>
      </c>
      <c r="E369" s="20">
        <f t="shared" si="37"/>
        <v>150</v>
      </c>
      <c r="F369" s="20">
        <f t="shared" si="41"/>
        <v>0</v>
      </c>
      <c r="G369">
        <f t="shared" si="38"/>
        <v>0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21">
      <selection activeCell="F34" sqref="F34:F38"/>
    </sheetView>
  </sheetViews>
  <sheetFormatPr defaultColWidth="9.140625" defaultRowHeight="12.75"/>
  <cols>
    <col min="6" max="6" width="12.7109375" style="0" customWidth="1"/>
  </cols>
  <sheetData>
    <row r="1" spans="1:6" ht="12.75">
      <c r="A1" s="21" t="s">
        <v>145</v>
      </c>
      <c r="F1" s="98" t="s">
        <v>213</v>
      </c>
    </row>
    <row r="3" ht="12.75">
      <c r="A3" t="s">
        <v>146</v>
      </c>
    </row>
    <row r="4" spans="2:6" ht="12.75">
      <c r="B4" t="s">
        <v>147</v>
      </c>
      <c r="F4" s="96"/>
    </row>
    <row r="5" spans="2:6" ht="12.75">
      <c r="B5" t="s">
        <v>148</v>
      </c>
      <c r="F5" s="96"/>
    </row>
    <row r="6" ht="12.75">
      <c r="F6" s="71"/>
    </row>
    <row r="7" spans="2:7" ht="12.75">
      <c r="B7" t="s">
        <v>149</v>
      </c>
      <c r="F7" s="71">
        <f>SUM(F4:F6)</f>
        <v>0</v>
      </c>
      <c r="G7" t="s">
        <v>150</v>
      </c>
    </row>
    <row r="8" spans="1:6" ht="12.75">
      <c r="A8" t="s">
        <v>151</v>
      </c>
      <c r="F8" s="71"/>
    </row>
    <row r="9" spans="2:6" ht="12.75">
      <c r="B9" t="s">
        <v>152</v>
      </c>
      <c r="F9" s="96"/>
    </row>
    <row r="10" spans="2:6" ht="12.75">
      <c r="B10" t="s">
        <v>153</v>
      </c>
      <c r="F10" s="96"/>
    </row>
    <row r="11" spans="2:6" ht="12.75">
      <c r="B11" t="s">
        <v>154</v>
      </c>
      <c r="F11" s="96"/>
    </row>
    <row r="12" spans="2:6" ht="12.75">
      <c r="B12" t="s">
        <v>155</v>
      </c>
      <c r="F12" s="96"/>
    </row>
    <row r="13" spans="2:6" ht="12.75">
      <c r="B13" t="s">
        <v>81</v>
      </c>
      <c r="F13" s="96"/>
    </row>
    <row r="14" ht="12.75">
      <c r="F14" s="71"/>
    </row>
    <row r="15" spans="2:7" ht="12.75">
      <c r="B15" t="s">
        <v>156</v>
      </c>
      <c r="F15" s="71">
        <f>SUM(F9:F14)</f>
        <v>0</v>
      </c>
      <c r="G15" t="s">
        <v>157</v>
      </c>
    </row>
    <row r="16" ht="12.75">
      <c r="F16" s="71"/>
    </row>
    <row r="17" spans="2:6" ht="12.75">
      <c r="B17" t="s">
        <v>158</v>
      </c>
      <c r="F17" s="71"/>
    </row>
    <row r="18" spans="3:7" ht="12.75">
      <c r="C18" t="s">
        <v>159</v>
      </c>
      <c r="F18" s="71">
        <f>F7-F15</f>
        <v>0</v>
      </c>
      <c r="G18" t="s">
        <v>160</v>
      </c>
    </row>
    <row r="19" ht="12.75">
      <c r="F19" s="71"/>
    </row>
    <row r="20" spans="1:6" ht="12.75">
      <c r="A20" t="s">
        <v>161</v>
      </c>
      <c r="F20" s="71"/>
    </row>
    <row r="21" spans="2:6" ht="12.75">
      <c r="B21" t="s">
        <v>162</v>
      </c>
      <c r="F21" s="96"/>
    </row>
    <row r="22" spans="2:6" ht="12.75">
      <c r="B22" t="s">
        <v>163</v>
      </c>
      <c r="F22" s="96"/>
    </row>
    <row r="23" spans="2:6" ht="12.75">
      <c r="B23" t="s">
        <v>164</v>
      </c>
      <c r="F23" s="96"/>
    </row>
    <row r="24" spans="2:6" ht="12.75">
      <c r="B24" t="s">
        <v>165</v>
      </c>
      <c r="F24" s="96"/>
    </row>
    <row r="25" spans="2:6" ht="12.75">
      <c r="B25" t="s">
        <v>81</v>
      </c>
      <c r="F25" s="96"/>
    </row>
    <row r="26" ht="12.75">
      <c r="F26" s="71"/>
    </row>
    <row r="27" spans="2:7" ht="12.75">
      <c r="B27" t="s">
        <v>166</v>
      </c>
      <c r="F27" s="71">
        <f>SUM(F21:F26)</f>
        <v>0</v>
      </c>
      <c r="G27" t="s">
        <v>167</v>
      </c>
    </row>
    <row r="28" spans="1:6" ht="12.75">
      <c r="A28" t="s">
        <v>168</v>
      </c>
      <c r="F28" s="71"/>
    </row>
    <row r="29" spans="2:7" ht="12.75">
      <c r="B29" s="72" t="s">
        <v>169</v>
      </c>
      <c r="F29" s="71">
        <f>F18-F27</f>
        <v>0</v>
      </c>
      <c r="G29" t="s">
        <v>170</v>
      </c>
    </row>
    <row r="30" ht="12.75">
      <c r="F30" s="71"/>
    </row>
    <row r="31" spans="1:6" ht="12.75">
      <c r="A31" t="s">
        <v>171</v>
      </c>
      <c r="F31" s="71"/>
    </row>
    <row r="32" spans="2:7" ht="12.75">
      <c r="B32" t="s">
        <v>172</v>
      </c>
      <c r="F32" s="71">
        <f>F29*10</f>
        <v>0</v>
      </c>
      <c r="G32" t="s">
        <v>173</v>
      </c>
    </row>
    <row r="33" spans="1:6" ht="12.75">
      <c r="A33" t="s">
        <v>174</v>
      </c>
      <c r="F33" s="71"/>
    </row>
    <row r="34" spans="2:6" ht="12.75">
      <c r="B34" t="s">
        <v>175</v>
      </c>
      <c r="F34" s="96"/>
    </row>
    <row r="35" spans="2:6" ht="12.75">
      <c r="B35" t="s">
        <v>176</v>
      </c>
      <c r="F35" s="96"/>
    </row>
    <row r="36" spans="2:6" ht="12.75">
      <c r="B36" t="s">
        <v>177</v>
      </c>
      <c r="F36" s="96"/>
    </row>
    <row r="37" spans="2:6" ht="12.75">
      <c r="B37" t="s">
        <v>178</v>
      </c>
      <c r="F37" s="96"/>
    </row>
    <row r="38" spans="2:6" ht="12.75">
      <c r="B38" t="s">
        <v>81</v>
      </c>
      <c r="F38" s="96"/>
    </row>
    <row r="39" ht="12.75">
      <c r="F39" s="71"/>
    </row>
    <row r="40" spans="2:7" ht="12.75">
      <c r="B40" t="s">
        <v>82</v>
      </c>
      <c r="F40" s="71">
        <f>SUM(F34:F39)</f>
        <v>0</v>
      </c>
      <c r="G40" t="s">
        <v>179</v>
      </c>
    </row>
    <row r="41" spans="1:6" ht="12.75">
      <c r="A41" t="s">
        <v>180</v>
      </c>
      <c r="F41" s="71"/>
    </row>
    <row r="42" spans="1:6" ht="12.75">
      <c r="A42" t="s">
        <v>35</v>
      </c>
      <c r="B42" t="s">
        <v>181</v>
      </c>
      <c r="F42" s="96">
        <v>0</v>
      </c>
    </row>
    <row r="43" spans="2:6" ht="12.75">
      <c r="B43" t="s">
        <v>182</v>
      </c>
      <c r="F43" s="96">
        <v>0</v>
      </c>
    </row>
    <row r="44" spans="2:6" ht="12.75">
      <c r="B44" t="s">
        <v>101</v>
      </c>
      <c r="F44" s="96">
        <v>0</v>
      </c>
    </row>
    <row r="45" spans="2:6" ht="12.75">
      <c r="B45" t="s">
        <v>81</v>
      </c>
      <c r="F45" s="96"/>
    </row>
    <row r="46" ht="12.75">
      <c r="F46" s="71"/>
    </row>
    <row r="47" spans="2:7" ht="12.75">
      <c r="B47" t="s">
        <v>82</v>
      </c>
      <c r="F47" s="71">
        <f>SUM(F42:F46)</f>
        <v>0</v>
      </c>
      <c r="G47" t="s">
        <v>183</v>
      </c>
    </row>
    <row r="48" ht="12.75">
      <c r="F48" s="71"/>
    </row>
    <row r="49" spans="1:7" ht="12.75">
      <c r="A49" t="s">
        <v>184</v>
      </c>
      <c r="F49" s="71">
        <f>F40-F47</f>
        <v>0</v>
      </c>
      <c r="G49" t="s">
        <v>185</v>
      </c>
    </row>
    <row r="50" ht="12.75">
      <c r="F50" s="71"/>
    </row>
    <row r="51" spans="1:6" ht="15">
      <c r="A51" t="s">
        <v>186</v>
      </c>
      <c r="F51" s="97">
        <f>F32+F49</f>
        <v>0</v>
      </c>
    </row>
  </sheetData>
  <printOptions/>
  <pageMargins left="0.75" right="0.75" top="1" bottom="1" header="0.5" footer="0.5"/>
  <pageSetup fitToHeight="1" fitToWidth="1"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G28" sqref="G28"/>
    </sheetView>
  </sheetViews>
  <sheetFormatPr defaultColWidth="9.140625" defaultRowHeight="12.75"/>
  <cols>
    <col min="6" max="6" width="12.7109375" style="0" customWidth="1"/>
  </cols>
  <sheetData>
    <row r="1" spans="1:6" ht="12.75">
      <c r="A1" s="21" t="s">
        <v>145</v>
      </c>
      <c r="F1" s="98" t="s">
        <v>213</v>
      </c>
    </row>
    <row r="3" ht="12.75">
      <c r="A3" t="s">
        <v>146</v>
      </c>
    </row>
    <row r="4" spans="2:6" ht="12.75">
      <c r="B4" t="s">
        <v>147</v>
      </c>
      <c r="F4" s="131">
        <v>50000</v>
      </c>
    </row>
    <row r="5" spans="2:6" ht="12.75">
      <c r="B5" t="s">
        <v>148</v>
      </c>
      <c r="F5" s="131">
        <v>20000</v>
      </c>
    </row>
    <row r="6" ht="12.75">
      <c r="F6" s="33"/>
    </row>
    <row r="7" spans="2:7" ht="12.75">
      <c r="B7" t="s">
        <v>149</v>
      </c>
      <c r="F7" s="33">
        <f>SUM(F4:F6)</f>
        <v>70000</v>
      </c>
      <c r="G7" t="s">
        <v>150</v>
      </c>
    </row>
    <row r="8" spans="1:6" ht="12.75">
      <c r="A8" t="s">
        <v>151</v>
      </c>
      <c r="F8" s="33"/>
    </row>
    <row r="9" spans="2:6" ht="12.75">
      <c r="B9" t="s">
        <v>152</v>
      </c>
      <c r="F9" s="131">
        <v>8000</v>
      </c>
    </row>
    <row r="10" spans="2:6" ht="12.75">
      <c r="B10" t="s">
        <v>153</v>
      </c>
      <c r="F10" s="131">
        <v>600</v>
      </c>
    </row>
    <row r="11" spans="2:6" ht="12.75">
      <c r="B11" t="s">
        <v>154</v>
      </c>
      <c r="F11" s="131">
        <v>1000</v>
      </c>
    </row>
    <row r="12" spans="2:6" ht="12.75">
      <c r="B12" t="s">
        <v>155</v>
      </c>
      <c r="F12" s="131">
        <v>2000</v>
      </c>
    </row>
    <row r="13" spans="2:6" ht="12.75">
      <c r="B13" t="s">
        <v>81</v>
      </c>
      <c r="F13" s="131">
        <v>200</v>
      </c>
    </row>
    <row r="14" ht="12.75">
      <c r="F14" s="33"/>
    </row>
    <row r="15" spans="2:7" ht="12.75">
      <c r="B15" t="s">
        <v>156</v>
      </c>
      <c r="F15" s="33">
        <f>SUM(F9:F14)</f>
        <v>11800</v>
      </c>
      <c r="G15" t="s">
        <v>157</v>
      </c>
    </row>
    <row r="16" ht="12.75">
      <c r="F16" s="33"/>
    </row>
    <row r="17" spans="2:6" ht="12.75">
      <c r="B17" t="s">
        <v>158</v>
      </c>
      <c r="F17" s="33"/>
    </row>
    <row r="18" spans="3:7" ht="12.75">
      <c r="C18" t="s">
        <v>159</v>
      </c>
      <c r="F18" s="33">
        <f>F7-F15</f>
        <v>58200</v>
      </c>
      <c r="G18" t="s">
        <v>160</v>
      </c>
    </row>
    <row r="19" ht="12.75">
      <c r="F19" s="33"/>
    </row>
    <row r="20" spans="1:6" ht="12.75">
      <c r="A20" t="s">
        <v>161</v>
      </c>
      <c r="F20" s="33"/>
    </row>
    <row r="21" spans="2:6" ht="12.75">
      <c r="B21" t="s">
        <v>162</v>
      </c>
      <c r="F21" s="131">
        <v>1500</v>
      </c>
    </row>
    <row r="22" spans="2:6" ht="12.75">
      <c r="B22" t="s">
        <v>163</v>
      </c>
      <c r="F22" s="131">
        <v>20000</v>
      </c>
    </row>
    <row r="23" spans="2:6" ht="12.75">
      <c r="B23" t="s">
        <v>164</v>
      </c>
      <c r="F23" s="131">
        <v>500</v>
      </c>
    </row>
    <row r="24" spans="2:6" ht="12.75">
      <c r="B24" t="s">
        <v>165</v>
      </c>
      <c r="F24" s="131">
        <v>300</v>
      </c>
    </row>
    <row r="25" spans="2:6" ht="12.75">
      <c r="B25" t="s">
        <v>81</v>
      </c>
      <c r="F25" s="131"/>
    </row>
    <row r="26" ht="12.75">
      <c r="F26" s="33"/>
    </row>
    <row r="27" spans="2:7" ht="12.75">
      <c r="B27" t="s">
        <v>166</v>
      </c>
      <c r="F27" s="33">
        <f>SUM(F21:F26)</f>
        <v>22300</v>
      </c>
      <c r="G27" t="s">
        <v>167</v>
      </c>
    </row>
    <row r="28" spans="1:6" ht="12.75">
      <c r="A28" t="s">
        <v>168</v>
      </c>
      <c r="F28" s="33"/>
    </row>
    <row r="29" spans="2:7" ht="12.75">
      <c r="B29" s="72" t="s">
        <v>169</v>
      </c>
      <c r="F29" s="33">
        <f>F18-F27</f>
        <v>35900</v>
      </c>
      <c r="G29" t="s">
        <v>170</v>
      </c>
    </row>
    <row r="30" ht="12.75">
      <c r="F30" s="33"/>
    </row>
    <row r="31" spans="1:6" ht="12.75">
      <c r="A31" t="s">
        <v>171</v>
      </c>
      <c r="F31" s="33"/>
    </row>
    <row r="32" spans="2:7" ht="12.75">
      <c r="B32" t="s">
        <v>172</v>
      </c>
      <c r="F32" s="33">
        <f>F29*10</f>
        <v>359000</v>
      </c>
      <c r="G32" t="s">
        <v>173</v>
      </c>
    </row>
    <row r="33" spans="1:6" ht="12.75">
      <c r="A33" t="s">
        <v>174</v>
      </c>
      <c r="F33" s="33"/>
    </row>
    <row r="34" spans="2:6" ht="12.75">
      <c r="B34" t="s">
        <v>175</v>
      </c>
      <c r="F34" s="131">
        <v>3000</v>
      </c>
    </row>
    <row r="35" spans="2:6" ht="12.75">
      <c r="B35" t="s">
        <v>176</v>
      </c>
      <c r="F35" s="131">
        <v>8000</v>
      </c>
    </row>
    <row r="36" spans="2:6" ht="12.75">
      <c r="B36" t="s">
        <v>177</v>
      </c>
      <c r="F36" s="131">
        <v>1000</v>
      </c>
    </row>
    <row r="37" spans="2:6" ht="12.75">
      <c r="B37" t="s">
        <v>178</v>
      </c>
      <c r="F37" s="131">
        <v>10000</v>
      </c>
    </row>
    <row r="38" spans="2:6" ht="12.75">
      <c r="B38" t="s">
        <v>81</v>
      </c>
      <c r="F38" s="131">
        <v>500</v>
      </c>
    </row>
    <row r="39" ht="12.75">
      <c r="F39" s="33"/>
    </row>
    <row r="40" spans="2:7" ht="12.75">
      <c r="B40" t="s">
        <v>82</v>
      </c>
      <c r="F40" s="33">
        <f>SUM(F34:F39)</f>
        <v>22500</v>
      </c>
      <c r="G40" t="s">
        <v>179</v>
      </c>
    </row>
    <row r="41" spans="1:6" ht="12.75">
      <c r="A41" t="s">
        <v>180</v>
      </c>
      <c r="F41" s="33"/>
    </row>
    <row r="42" spans="1:6" ht="12.75">
      <c r="A42" t="s">
        <v>35</v>
      </c>
      <c r="B42" t="s">
        <v>181</v>
      </c>
      <c r="F42" s="131">
        <v>0</v>
      </c>
    </row>
    <row r="43" spans="2:6" ht="12.75">
      <c r="B43" t="s">
        <v>182</v>
      </c>
      <c r="F43" s="131">
        <v>0</v>
      </c>
    </row>
    <row r="44" spans="2:6" ht="12.75">
      <c r="B44" t="s">
        <v>101</v>
      </c>
      <c r="F44" s="131">
        <v>0</v>
      </c>
    </row>
    <row r="45" spans="2:6" ht="12.75">
      <c r="B45" t="s">
        <v>81</v>
      </c>
      <c r="F45" s="131"/>
    </row>
    <row r="46" ht="12.75">
      <c r="F46" s="33"/>
    </row>
    <row r="47" spans="2:7" ht="12.75">
      <c r="B47" t="s">
        <v>82</v>
      </c>
      <c r="F47" s="33">
        <f>SUM(F42:F46)</f>
        <v>0</v>
      </c>
      <c r="G47" t="s">
        <v>183</v>
      </c>
    </row>
    <row r="48" ht="12.75">
      <c r="F48" s="33"/>
    </row>
    <row r="49" spans="1:7" ht="12.75">
      <c r="A49" t="s">
        <v>184</v>
      </c>
      <c r="F49" s="33">
        <f>F40-F47</f>
        <v>22500</v>
      </c>
      <c r="G49" t="s">
        <v>185</v>
      </c>
    </row>
    <row r="50" ht="12.75">
      <c r="F50" s="33"/>
    </row>
    <row r="51" spans="1:6" ht="15">
      <c r="A51" t="s">
        <v>186</v>
      </c>
      <c r="F51" s="97">
        <f>F32+F49</f>
        <v>381500</v>
      </c>
    </row>
  </sheetData>
  <printOptions/>
  <pageMargins left="0.75" right="0.75" top="1" bottom="1" header="0.5" footer="0.5"/>
  <pageSetup fitToHeight="1" fitToWidth="1"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2"/>
  <sheetViews>
    <sheetView tabSelected="1" workbookViewId="0" topLeftCell="A1">
      <selection activeCell="I6" sqref="I6"/>
    </sheetView>
  </sheetViews>
  <sheetFormatPr defaultColWidth="9.140625" defaultRowHeight="12.75"/>
  <sheetData>
    <row r="1" ht="18.75">
      <c r="A1" s="73" t="s">
        <v>187</v>
      </c>
    </row>
    <row r="2" ht="18.75">
      <c r="A2" s="73"/>
    </row>
    <row r="3" ht="18.75">
      <c r="A3" s="74" t="s">
        <v>188</v>
      </c>
    </row>
    <row r="4" ht="18.75">
      <c r="A4" s="75" t="s">
        <v>189</v>
      </c>
    </row>
    <row r="5" ht="18.75">
      <c r="A5" s="75" t="s">
        <v>190</v>
      </c>
    </row>
    <row r="6" ht="18.75">
      <c r="A6" s="73"/>
    </row>
    <row r="7" ht="18.75">
      <c r="A7" s="74" t="s">
        <v>191</v>
      </c>
    </row>
    <row r="8" ht="18.75">
      <c r="A8" s="75" t="s">
        <v>192</v>
      </c>
    </row>
    <row r="9" ht="18.75">
      <c r="A9" s="75" t="s">
        <v>193</v>
      </c>
    </row>
    <row r="10" ht="18.75">
      <c r="A10" s="73"/>
    </row>
    <row r="11" ht="18.75">
      <c r="A11" s="74" t="s">
        <v>194</v>
      </c>
    </row>
    <row r="12" ht="18.75">
      <c r="A12" s="75" t="s">
        <v>195</v>
      </c>
    </row>
    <row r="13" ht="18.75">
      <c r="A13" s="75" t="s">
        <v>196</v>
      </c>
    </row>
    <row r="14" ht="18.75">
      <c r="A14" s="73"/>
    </row>
    <row r="15" ht="18.75">
      <c r="A15" s="74" t="s">
        <v>197</v>
      </c>
    </row>
    <row r="16" ht="18.75">
      <c r="A16" s="75" t="s">
        <v>198</v>
      </c>
    </row>
    <row r="17" ht="18.75">
      <c r="A17" s="75" t="s">
        <v>199</v>
      </c>
    </row>
    <row r="18" ht="18.75">
      <c r="A18" s="73"/>
    </row>
    <row r="19" ht="18.75">
      <c r="A19" s="74" t="s">
        <v>200</v>
      </c>
    </row>
    <row r="20" ht="18.75">
      <c r="A20" s="75" t="s">
        <v>201</v>
      </c>
    </row>
    <row r="21" ht="18.75">
      <c r="A21" s="75" t="s">
        <v>202</v>
      </c>
    </row>
    <row r="22" ht="18.75">
      <c r="A22" s="73"/>
    </row>
    <row r="23" ht="18.75">
      <c r="A23" s="74" t="s">
        <v>203</v>
      </c>
    </row>
    <row r="24" ht="18.75">
      <c r="A24" s="75" t="s">
        <v>204</v>
      </c>
    </row>
    <row r="25" ht="18.75">
      <c r="A25" s="75" t="s">
        <v>205</v>
      </c>
    </row>
    <row r="26" ht="18.75">
      <c r="A26" s="73"/>
    </row>
    <row r="27" ht="18.75">
      <c r="A27" s="74" t="s">
        <v>206</v>
      </c>
    </row>
    <row r="28" ht="18.75">
      <c r="A28" s="75" t="s">
        <v>207</v>
      </c>
    </row>
    <row r="29" ht="18.75">
      <c r="A29" s="75" t="s">
        <v>208</v>
      </c>
    </row>
    <row r="30" ht="18.75">
      <c r="A30" s="73"/>
    </row>
    <row r="31" ht="18.75">
      <c r="A31" s="73"/>
    </row>
    <row r="32" ht="18.75">
      <c r="A32" s="73"/>
    </row>
  </sheetData>
  <printOptions/>
  <pageMargins left="0.75" right="0.75" top="1" bottom="1" header="0.5" footer="0.5"/>
  <pageSetup fitToHeight="1" fitToWidth="1"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6"/>
  <sheetViews>
    <sheetView workbookViewId="0" topLeftCell="A79">
      <selection activeCell="G7" sqref="G7"/>
    </sheetView>
  </sheetViews>
  <sheetFormatPr defaultColWidth="9.140625" defaultRowHeight="12.75"/>
  <sheetData>
    <row r="1" spans="1:6" ht="12.75">
      <c r="A1" s="21" t="s">
        <v>12</v>
      </c>
      <c r="F1" s="24"/>
    </row>
    <row r="2" ht="12.75">
      <c r="F2" s="24"/>
    </row>
    <row r="3" spans="1:12" ht="12.75">
      <c r="A3" s="21" t="s">
        <v>141</v>
      </c>
      <c r="B3" s="25"/>
      <c r="F3" s="24"/>
      <c r="G3" s="98" t="s">
        <v>209</v>
      </c>
      <c r="H3" s="80"/>
      <c r="I3" s="80"/>
      <c r="J3" s="80"/>
      <c r="K3" s="80"/>
      <c r="L3" s="80"/>
    </row>
    <row r="4" spans="6:7" ht="12.75">
      <c r="F4" s="24"/>
      <c r="G4" s="98" t="s">
        <v>210</v>
      </c>
    </row>
    <row r="5" spans="1:7" ht="12.75">
      <c r="A5" s="21" t="s">
        <v>13</v>
      </c>
      <c r="F5" s="24"/>
      <c r="G5" s="24"/>
    </row>
    <row r="6" spans="2:7" ht="12.75">
      <c r="B6" t="s">
        <v>14</v>
      </c>
      <c r="F6" s="24"/>
      <c r="G6" s="76">
        <v>1</v>
      </c>
    </row>
    <row r="7" spans="2:7" ht="12.75">
      <c r="B7" t="s">
        <v>15</v>
      </c>
      <c r="F7" s="24"/>
      <c r="G7" s="76">
        <v>1</v>
      </c>
    </row>
    <row r="8" spans="2:7" ht="12.75">
      <c r="B8" t="s">
        <v>16</v>
      </c>
      <c r="F8" s="24"/>
      <c r="G8" s="76">
        <v>1</v>
      </c>
    </row>
    <row r="9" spans="2:9" ht="12.75">
      <c r="B9" t="s">
        <v>17</v>
      </c>
      <c r="F9" s="24"/>
      <c r="G9" s="76">
        <v>1</v>
      </c>
      <c r="I9" s="24"/>
    </row>
    <row r="10" spans="6:9" ht="12.75">
      <c r="F10" s="24"/>
      <c r="G10" s="24"/>
      <c r="I10" s="24"/>
    </row>
    <row r="11" spans="1:9" ht="12.75">
      <c r="A11" s="21" t="s">
        <v>18</v>
      </c>
      <c r="F11" s="24"/>
      <c r="G11" s="24"/>
      <c r="I11" s="77">
        <f>SUM(G6:G10)</f>
        <v>4</v>
      </c>
    </row>
    <row r="12" spans="1:9" ht="12.75">
      <c r="A12" s="21"/>
      <c r="F12" s="24"/>
      <c r="G12" s="24"/>
      <c r="I12" s="24"/>
    </row>
    <row r="13" spans="1:11" ht="12.75">
      <c r="A13" s="21" t="s">
        <v>19</v>
      </c>
      <c r="F13" s="24"/>
      <c r="G13" s="24"/>
      <c r="I13" s="77">
        <v>2</v>
      </c>
      <c r="K13" s="78">
        <f>I11-I13</f>
        <v>2</v>
      </c>
    </row>
    <row r="14" spans="6:9" ht="12.75">
      <c r="F14" s="24"/>
      <c r="G14" s="76">
        <v>1</v>
      </c>
      <c r="I14" s="24"/>
    </row>
    <row r="15" spans="1:9" ht="12.75">
      <c r="A15" s="21" t="s">
        <v>20</v>
      </c>
      <c r="B15" t="s">
        <v>21</v>
      </c>
      <c r="F15" s="24"/>
      <c r="G15" s="76">
        <v>1</v>
      </c>
      <c r="I15" s="24"/>
    </row>
    <row r="16" spans="2:9" ht="12.75">
      <c r="B16" t="s">
        <v>22</v>
      </c>
      <c r="F16" s="24"/>
      <c r="G16" s="76">
        <v>1</v>
      </c>
      <c r="I16" s="24"/>
    </row>
    <row r="17" spans="2:9" ht="12.75">
      <c r="B17" t="s">
        <v>23</v>
      </c>
      <c r="F17" s="24"/>
      <c r="G17" s="76">
        <v>1</v>
      </c>
      <c r="I17" s="24"/>
    </row>
    <row r="18" spans="2:9" ht="12.75">
      <c r="B18" t="s">
        <v>142</v>
      </c>
      <c r="F18" s="24"/>
      <c r="G18" s="76">
        <v>1</v>
      </c>
      <c r="I18" s="24"/>
    </row>
    <row r="19" spans="2:9" ht="12.75">
      <c r="B19" t="s">
        <v>17</v>
      </c>
      <c r="F19" s="24"/>
      <c r="G19" s="76">
        <v>1</v>
      </c>
      <c r="I19" s="24"/>
    </row>
    <row r="20" spans="1:9" ht="12.75">
      <c r="A20" s="21"/>
      <c r="B20" t="s">
        <v>25</v>
      </c>
      <c r="F20" s="24"/>
      <c r="G20" s="76">
        <v>1</v>
      </c>
      <c r="I20" s="24"/>
    </row>
    <row r="21" spans="1:11" ht="12.75">
      <c r="A21" s="21" t="s">
        <v>26</v>
      </c>
      <c r="F21" s="24"/>
      <c r="G21" s="24"/>
      <c r="I21" s="24">
        <f>SUM(G15:G20)</f>
        <v>6</v>
      </c>
      <c r="K21" s="20">
        <f>K13-I21</f>
        <v>-4</v>
      </c>
    </row>
    <row r="22" spans="1:9" ht="12.75">
      <c r="A22" s="21"/>
      <c r="F22" s="24"/>
      <c r="G22" s="24"/>
      <c r="I22" s="24"/>
    </row>
    <row r="23" spans="1:9" ht="12.75">
      <c r="A23" s="21" t="s">
        <v>27</v>
      </c>
      <c r="F23" s="24"/>
      <c r="G23" s="24"/>
      <c r="I23" s="24"/>
    </row>
    <row r="24" spans="1:9" ht="12.75">
      <c r="A24" s="21"/>
      <c r="B24" t="s">
        <v>28</v>
      </c>
      <c r="F24" s="24"/>
      <c r="G24" s="76">
        <v>1</v>
      </c>
      <c r="I24" s="24"/>
    </row>
    <row r="25" spans="1:9" ht="12.75">
      <c r="A25" s="21"/>
      <c r="B25" t="s">
        <v>29</v>
      </c>
      <c r="F25" s="24"/>
      <c r="G25" s="76"/>
      <c r="I25" s="24"/>
    </row>
    <row r="26" spans="1:9" ht="12.75">
      <c r="A26" s="21"/>
      <c r="B26" t="s">
        <v>30</v>
      </c>
      <c r="F26" s="24"/>
      <c r="G26" s="76"/>
      <c r="I26" s="24"/>
    </row>
    <row r="27" spans="1:9" ht="12.75">
      <c r="A27" s="21"/>
      <c r="B27" t="s">
        <v>31</v>
      </c>
      <c r="F27" s="24"/>
      <c r="G27" s="76"/>
      <c r="I27" s="24"/>
    </row>
    <row r="28" spans="1:9" ht="12.75">
      <c r="A28" s="21"/>
      <c r="F28" s="24"/>
      <c r="G28" s="24"/>
      <c r="I28" s="24"/>
    </row>
    <row r="29" spans="1:9" ht="12.75">
      <c r="A29" s="21" t="s">
        <v>32</v>
      </c>
      <c r="F29" s="24"/>
      <c r="G29" s="24"/>
      <c r="I29" s="24">
        <f>SUM(G24:G28)</f>
        <v>1</v>
      </c>
    </row>
    <row r="30" spans="1:9" ht="12.75">
      <c r="A30" s="21"/>
      <c r="F30" s="24"/>
      <c r="G30" s="24"/>
      <c r="I30" s="24"/>
    </row>
    <row r="31" spans="1:9" ht="12.75">
      <c r="A31" s="21" t="s">
        <v>33</v>
      </c>
      <c r="F31" s="24"/>
      <c r="G31" s="24"/>
      <c r="I31" s="24"/>
    </row>
    <row r="32" spans="1:9" ht="12.75">
      <c r="A32" s="21"/>
      <c r="F32" s="24"/>
      <c r="G32" s="24"/>
      <c r="I32" s="24">
        <f>K21-I29</f>
        <v>-5</v>
      </c>
    </row>
    <row r="33" spans="1:9" ht="12.75">
      <c r="A33" s="21" t="s">
        <v>34</v>
      </c>
      <c r="F33" s="24"/>
      <c r="G33" s="24"/>
      <c r="I33" s="24"/>
    </row>
    <row r="34" spans="1:9" ht="12.75">
      <c r="A34" s="21" t="s">
        <v>35</v>
      </c>
      <c r="B34" t="s">
        <v>36</v>
      </c>
      <c r="F34" s="24"/>
      <c r="G34" s="24"/>
      <c r="I34" s="24"/>
    </row>
    <row r="35" spans="1:9" ht="12.75">
      <c r="A35" s="21"/>
      <c r="C35" t="s">
        <v>37</v>
      </c>
      <c r="F35" s="76">
        <v>1</v>
      </c>
      <c r="G35" s="24"/>
      <c r="I35" s="24"/>
    </row>
    <row r="36" spans="1:9" ht="12.75">
      <c r="A36" s="21"/>
      <c r="C36" t="s">
        <v>38</v>
      </c>
      <c r="F36" s="76"/>
      <c r="G36" s="24"/>
      <c r="I36" s="24"/>
    </row>
    <row r="37" spans="1:9" ht="12.75">
      <c r="A37" s="21"/>
      <c r="C37" t="s">
        <v>17</v>
      </c>
      <c r="F37" s="76"/>
      <c r="G37" s="24"/>
      <c r="I37" s="24"/>
    </row>
    <row r="38" spans="1:9" ht="12.75">
      <c r="A38" s="21"/>
      <c r="B38" t="s">
        <v>39</v>
      </c>
      <c r="F38" s="76"/>
      <c r="G38" s="24"/>
      <c r="I38" s="24"/>
    </row>
    <row r="39" spans="1:9" ht="12.75">
      <c r="A39" s="21"/>
      <c r="B39" t="s">
        <v>40</v>
      </c>
      <c r="F39" s="76"/>
      <c r="G39" s="24"/>
      <c r="I39" s="24"/>
    </row>
    <row r="40" spans="1:9" ht="12.75">
      <c r="A40" s="21"/>
      <c r="B40" t="s">
        <v>41</v>
      </c>
      <c r="F40" s="76">
        <v>1</v>
      </c>
      <c r="G40" s="24"/>
      <c r="I40" s="24"/>
    </row>
    <row r="41" spans="1:9" ht="12.75">
      <c r="A41" s="21" t="s">
        <v>42</v>
      </c>
      <c r="F41" s="24"/>
      <c r="G41" s="24">
        <f>SUM(F35:F40)</f>
        <v>2</v>
      </c>
      <c r="I41" s="24"/>
    </row>
    <row r="42" spans="1:9" ht="12.75">
      <c r="A42" s="21"/>
      <c r="F42" s="24"/>
      <c r="G42" s="24"/>
      <c r="I42" s="24"/>
    </row>
    <row r="43" spans="1:9" ht="12.75">
      <c r="A43" s="21" t="s">
        <v>43</v>
      </c>
      <c r="F43" s="24"/>
      <c r="G43" s="24"/>
      <c r="I43" s="24"/>
    </row>
    <row r="44" spans="1:9" ht="12.75">
      <c r="A44" s="21"/>
      <c r="F44" s="24"/>
      <c r="G44" s="24">
        <v>1</v>
      </c>
      <c r="I44" s="24"/>
    </row>
    <row r="45" spans="1:9" ht="12.75">
      <c r="A45" s="21" t="s">
        <v>44</v>
      </c>
      <c r="F45" s="24"/>
      <c r="G45" s="24"/>
      <c r="I45" s="24"/>
    </row>
    <row r="46" spans="1:9" ht="12.75">
      <c r="A46" s="21"/>
      <c r="B46" t="s">
        <v>45</v>
      </c>
      <c r="F46" s="76">
        <v>1</v>
      </c>
      <c r="G46" s="24"/>
      <c r="I46" s="24"/>
    </row>
    <row r="47" spans="1:9" ht="12.75">
      <c r="A47" s="21"/>
      <c r="B47" t="s">
        <v>46</v>
      </c>
      <c r="F47" s="76"/>
      <c r="G47" s="24"/>
      <c r="I47" s="24"/>
    </row>
    <row r="48" spans="1:9" ht="12.75">
      <c r="A48" s="21"/>
      <c r="B48" t="s">
        <v>47</v>
      </c>
      <c r="F48" s="76"/>
      <c r="G48" s="24"/>
      <c r="I48" s="24"/>
    </row>
    <row r="49" spans="1:9" ht="12.75">
      <c r="A49" s="21"/>
      <c r="B49" t="s">
        <v>48</v>
      </c>
      <c r="F49" s="76"/>
      <c r="G49" s="24"/>
      <c r="I49" s="24"/>
    </row>
    <row r="50" spans="1:9" ht="12.75">
      <c r="A50" s="21"/>
      <c r="B50" t="s">
        <v>49</v>
      </c>
      <c r="F50" s="76"/>
      <c r="G50" s="24"/>
      <c r="I50" s="24"/>
    </row>
    <row r="51" spans="1:9" ht="12.75">
      <c r="A51" s="21"/>
      <c r="B51" t="s">
        <v>50</v>
      </c>
      <c r="F51" s="76"/>
      <c r="G51" s="24"/>
      <c r="I51" s="24"/>
    </row>
    <row r="52" spans="1:9" ht="12.75">
      <c r="A52" s="21" t="s">
        <v>51</v>
      </c>
      <c r="F52" s="24"/>
      <c r="G52" s="24">
        <f>SUM(F46:F51)</f>
        <v>1</v>
      </c>
      <c r="I52" s="24"/>
    </row>
    <row r="53" spans="1:9" ht="12.75">
      <c r="A53" s="21"/>
      <c r="F53" s="24"/>
      <c r="G53" s="24"/>
      <c r="I53" s="24"/>
    </row>
    <row r="54" spans="1:9" ht="12.75">
      <c r="A54" s="21" t="s">
        <v>52</v>
      </c>
      <c r="F54" s="24"/>
      <c r="G54" s="24"/>
      <c r="I54" s="24"/>
    </row>
    <row r="55" spans="1:9" ht="12.75">
      <c r="A55" s="21"/>
      <c r="B55" t="s">
        <v>53</v>
      </c>
      <c r="F55" s="76">
        <v>1</v>
      </c>
      <c r="G55" s="24"/>
      <c r="I55" s="24"/>
    </row>
    <row r="56" spans="1:9" ht="12.75">
      <c r="A56" s="21"/>
      <c r="B56" t="s">
        <v>54</v>
      </c>
      <c r="F56" s="76"/>
      <c r="G56" s="24"/>
      <c r="I56" s="24"/>
    </row>
    <row r="57" spans="1:9" ht="12.75">
      <c r="A57" s="21"/>
      <c r="B57" t="s">
        <v>55</v>
      </c>
      <c r="F57" s="76"/>
      <c r="G57" s="24"/>
      <c r="I57" s="24"/>
    </row>
    <row r="58" spans="1:9" ht="12.75">
      <c r="A58" s="21"/>
      <c r="B58" t="s">
        <v>56</v>
      </c>
      <c r="F58" s="76"/>
      <c r="G58" s="24"/>
      <c r="I58" s="24"/>
    </row>
    <row r="59" spans="1:9" ht="12.75">
      <c r="A59" s="21"/>
      <c r="B59" t="s">
        <v>57</v>
      </c>
      <c r="F59" s="76"/>
      <c r="G59" s="24"/>
      <c r="I59" s="24"/>
    </row>
    <row r="60" spans="1:9" ht="12.75">
      <c r="A60" s="21"/>
      <c r="B60" t="s">
        <v>17</v>
      </c>
      <c r="F60" s="76"/>
      <c r="G60" s="24"/>
      <c r="I60" s="24"/>
    </row>
    <row r="61" spans="1:9" ht="12.75">
      <c r="A61" s="21" t="s">
        <v>58</v>
      </c>
      <c r="F61" s="24"/>
      <c r="G61" s="24">
        <f>SUM(F55:F60)</f>
        <v>1</v>
      </c>
      <c r="I61" s="24"/>
    </row>
    <row r="62" spans="1:9" ht="12.75">
      <c r="A62" s="21"/>
      <c r="F62" s="24"/>
      <c r="G62" s="24"/>
      <c r="I62" s="24"/>
    </row>
    <row r="63" spans="1:9" ht="12.75">
      <c r="A63" s="21" t="s">
        <v>59</v>
      </c>
      <c r="F63" s="24"/>
      <c r="G63" s="24"/>
      <c r="I63" s="24"/>
    </row>
    <row r="64" spans="1:9" ht="12.75">
      <c r="A64" s="21"/>
      <c r="B64" t="s">
        <v>135</v>
      </c>
      <c r="F64" s="76">
        <v>1</v>
      </c>
      <c r="G64" s="24"/>
      <c r="I64" s="24"/>
    </row>
    <row r="65" spans="1:9" ht="12.75">
      <c r="A65" s="21"/>
      <c r="B65" t="s">
        <v>137</v>
      </c>
      <c r="F65" s="76"/>
      <c r="G65" s="24"/>
      <c r="I65" s="24"/>
    </row>
    <row r="66" spans="1:9" ht="12.75">
      <c r="A66" s="21"/>
      <c r="B66" t="s">
        <v>139</v>
      </c>
      <c r="F66" s="76"/>
      <c r="G66" s="24"/>
      <c r="I66" s="24"/>
    </row>
    <row r="67" spans="1:9" ht="12.75">
      <c r="A67" s="21"/>
      <c r="F67" s="76"/>
      <c r="G67" s="24"/>
      <c r="I67" s="24"/>
    </row>
    <row r="68" spans="1:9" ht="12.75">
      <c r="A68" s="21"/>
      <c r="F68" s="76"/>
      <c r="G68" s="24"/>
      <c r="I68" s="24"/>
    </row>
    <row r="69" spans="1:9" ht="12.75">
      <c r="A69" s="21"/>
      <c r="F69" s="76">
        <v>1</v>
      </c>
      <c r="G69" s="24"/>
      <c r="I69" s="24"/>
    </row>
    <row r="70" spans="1:9" ht="12.75">
      <c r="A70" s="21"/>
      <c r="F70" s="76"/>
      <c r="G70" s="24"/>
      <c r="I70" s="24"/>
    </row>
    <row r="71" spans="1:9" ht="12.75">
      <c r="A71" s="21"/>
      <c r="F71" s="76"/>
      <c r="G71" s="24"/>
      <c r="I71" s="24"/>
    </row>
    <row r="72" spans="1:9" ht="12.75">
      <c r="A72" s="21"/>
      <c r="F72" s="76"/>
      <c r="G72" s="24"/>
      <c r="I72" s="24"/>
    </row>
    <row r="73" spans="1:9" ht="12.75">
      <c r="A73" s="21"/>
      <c r="F73" s="76"/>
      <c r="G73" s="24"/>
      <c r="I73" s="24"/>
    </row>
    <row r="74" spans="1:9" ht="12.75">
      <c r="A74" s="21"/>
      <c r="F74" s="76"/>
      <c r="G74" s="24"/>
      <c r="I74" s="24"/>
    </row>
    <row r="75" spans="1:9" ht="12.75">
      <c r="A75" s="21" t="s">
        <v>60</v>
      </c>
      <c r="F75" s="24"/>
      <c r="G75" s="24">
        <f>SUM(F64:F74)</f>
        <v>2</v>
      </c>
      <c r="I75" s="24"/>
    </row>
    <row r="76" spans="1:9" ht="12.75">
      <c r="A76" s="21"/>
      <c r="F76" s="24"/>
      <c r="G76" s="24"/>
      <c r="I76" s="24"/>
    </row>
    <row r="77" spans="1:9" ht="12.75">
      <c r="A77" s="21" t="s">
        <v>61</v>
      </c>
      <c r="F77" s="24"/>
      <c r="G77" s="24"/>
      <c r="I77" s="24"/>
    </row>
    <row r="78" spans="1:9" ht="12.75">
      <c r="A78" s="21"/>
      <c r="B78" t="s">
        <v>62</v>
      </c>
      <c r="E78" s="76">
        <v>1</v>
      </c>
      <c r="F78" s="24"/>
      <c r="G78" s="24"/>
      <c r="I78" s="24"/>
    </row>
    <row r="79" spans="1:9" ht="12.75">
      <c r="A79" s="21"/>
      <c r="B79" t="s">
        <v>63</v>
      </c>
      <c r="E79" s="76">
        <v>1</v>
      </c>
      <c r="F79" s="24"/>
      <c r="G79" s="24"/>
      <c r="I79" s="24"/>
    </row>
    <row r="80" spans="1:9" ht="12.75">
      <c r="A80" s="21"/>
      <c r="B80" t="s">
        <v>64</v>
      </c>
      <c r="E80" s="76"/>
      <c r="F80" s="24"/>
      <c r="G80" s="24"/>
      <c r="I80" s="24"/>
    </row>
    <row r="81" spans="1:9" ht="12.75">
      <c r="A81" s="21"/>
      <c r="B81" t="s">
        <v>65</v>
      </c>
      <c r="E81" s="76"/>
      <c r="F81" s="24"/>
      <c r="G81" s="24"/>
      <c r="I81" s="24"/>
    </row>
    <row r="82" spans="1:9" ht="12.75">
      <c r="A82" s="21" t="s">
        <v>66</v>
      </c>
      <c r="F82" s="24"/>
      <c r="G82" s="24">
        <f>SUM(E78:E81)</f>
        <v>2</v>
      </c>
      <c r="I82" s="24"/>
    </row>
    <row r="83" spans="1:9" ht="12.75">
      <c r="A83" s="21"/>
      <c r="F83" s="24"/>
      <c r="G83" s="24"/>
      <c r="I83" s="24"/>
    </row>
    <row r="84" spans="1:9" ht="12.75">
      <c r="A84" s="21" t="s">
        <v>67</v>
      </c>
      <c r="F84" s="24"/>
      <c r="G84" s="76">
        <v>1</v>
      </c>
      <c r="I84" s="24"/>
    </row>
    <row r="85" spans="1:9" ht="12.75">
      <c r="A85" s="21"/>
      <c r="F85" s="24"/>
      <c r="G85" s="24"/>
      <c r="I85" s="24"/>
    </row>
    <row r="86" spans="1:9" ht="12.75">
      <c r="A86" s="21" t="s">
        <v>68</v>
      </c>
      <c r="F86" s="24"/>
      <c r="G86" s="76">
        <v>1</v>
      </c>
      <c r="I86" s="24"/>
    </row>
    <row r="87" spans="1:9" ht="12.75">
      <c r="A87" s="21"/>
      <c r="F87" s="24"/>
      <c r="G87" s="24"/>
      <c r="I87" s="24"/>
    </row>
    <row r="88" spans="1:9" ht="12.75">
      <c r="A88" s="21" t="s">
        <v>69</v>
      </c>
      <c r="F88" s="24"/>
      <c r="G88" s="76">
        <v>1</v>
      </c>
      <c r="I88" s="24"/>
    </row>
    <row r="89" spans="1:9" ht="12.75">
      <c r="A89" s="21"/>
      <c r="F89" s="24"/>
      <c r="G89" s="24"/>
      <c r="I89" s="24"/>
    </row>
    <row r="90" spans="1:9" ht="12.75">
      <c r="A90" s="21" t="s">
        <v>70</v>
      </c>
      <c r="F90" s="24"/>
      <c r="G90" s="24"/>
      <c r="I90" s="24"/>
    </row>
    <row r="91" spans="1:9" ht="12.75">
      <c r="A91" s="21"/>
      <c r="B91" t="s">
        <v>71</v>
      </c>
      <c r="E91" s="76">
        <v>1</v>
      </c>
      <c r="F91" s="24"/>
      <c r="G91" s="24"/>
      <c r="I91" s="24"/>
    </row>
    <row r="92" spans="1:9" ht="12.75">
      <c r="A92" s="21"/>
      <c r="B92" t="s">
        <v>72</v>
      </c>
      <c r="E92" s="76"/>
      <c r="F92" s="24"/>
      <c r="G92" s="24"/>
      <c r="I92" s="24"/>
    </row>
    <row r="93" spans="1:9" ht="12.75">
      <c r="A93" s="21"/>
      <c r="B93" t="s">
        <v>17</v>
      </c>
      <c r="E93" s="76"/>
      <c r="F93" s="24"/>
      <c r="G93" s="24"/>
      <c r="I93" s="24"/>
    </row>
    <row r="94" spans="1:9" ht="12.75">
      <c r="A94" s="21" t="s">
        <v>73</v>
      </c>
      <c r="F94" s="24"/>
      <c r="G94" s="76">
        <f>SUM(E91:E93)</f>
        <v>1</v>
      </c>
      <c r="I94" s="24"/>
    </row>
    <row r="95" spans="1:9" ht="12.75">
      <c r="A95" s="21"/>
      <c r="F95" s="24"/>
      <c r="G95" s="24"/>
      <c r="I95" s="24"/>
    </row>
    <row r="96" spans="1:9" ht="12.75">
      <c r="A96" s="21" t="s">
        <v>74</v>
      </c>
      <c r="F96" s="24"/>
      <c r="G96" s="76">
        <v>1</v>
      </c>
      <c r="I96" s="24"/>
    </row>
    <row r="97" spans="1:9" ht="12.75">
      <c r="A97" s="21"/>
      <c r="F97" s="24"/>
      <c r="G97" s="24"/>
      <c r="I97" s="24"/>
    </row>
    <row r="98" spans="1:9" ht="12.75">
      <c r="A98" s="21" t="s">
        <v>75</v>
      </c>
      <c r="F98" s="24"/>
      <c r="G98" s="24"/>
      <c r="I98" s="24">
        <f>G41+G43+G52+G61+G75+G82+G84+G86+G88+G94+G96</f>
        <v>13</v>
      </c>
    </row>
    <row r="99" spans="1:9" ht="12.75">
      <c r="A99" s="21"/>
      <c r="F99" s="24"/>
      <c r="G99" s="24"/>
      <c r="I99" s="24"/>
    </row>
    <row r="100" spans="1:9" ht="15">
      <c r="A100" s="21" t="s">
        <v>76</v>
      </c>
      <c r="F100" s="24"/>
      <c r="G100" s="24"/>
      <c r="I100" s="79">
        <f>I31-I98</f>
        <v>-13</v>
      </c>
    </row>
    <row r="101" spans="1:9" ht="12.75">
      <c r="A101" s="21"/>
      <c r="F101" s="24"/>
      <c r="G101" s="24"/>
      <c r="I101" s="24"/>
    </row>
    <row r="102" spans="1:9" ht="12.75">
      <c r="A102" s="21"/>
      <c r="F102" s="24"/>
      <c r="G102" s="24"/>
      <c r="I102" s="24"/>
    </row>
    <row r="103" spans="1:9" ht="12.75">
      <c r="A103" s="21"/>
      <c r="F103" s="24"/>
      <c r="G103" s="24"/>
      <c r="I103" s="24"/>
    </row>
    <row r="104" ht="12.75">
      <c r="A104" s="21"/>
    </row>
    <row r="105" ht="12.75">
      <c r="A105" s="21"/>
    </row>
    <row r="106" ht="12.75">
      <c r="A106" s="21"/>
    </row>
  </sheetData>
  <printOptions/>
  <pageMargins left="0.75" right="0.75" top="1" bottom="1" header="0.5" footer="0.5"/>
  <pageSetup fitToHeight="2" fitToWidth="1" horizontalDpi="300" verticalDpi="3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H28" sqref="H28"/>
    </sheetView>
  </sheetViews>
  <sheetFormatPr defaultColWidth="9.140625" defaultRowHeight="12.75"/>
  <cols>
    <col min="1" max="1" width="17.00390625" style="0" customWidth="1"/>
    <col min="2" max="2" width="16.421875" style="0" customWidth="1"/>
    <col min="3" max="3" width="13.57421875" style="0" customWidth="1"/>
    <col min="4" max="4" width="13.8515625" style="0" customWidth="1"/>
  </cols>
  <sheetData>
    <row r="1" spans="1:6" ht="13.5" thickBot="1">
      <c r="A1" s="136" t="s">
        <v>78</v>
      </c>
      <c r="B1" s="137"/>
      <c r="C1" s="137"/>
      <c r="D1" s="137"/>
      <c r="E1" s="138"/>
      <c r="F1" s="90"/>
    </row>
    <row r="2" spans="1:6" ht="12.75">
      <c r="A2" s="139" t="s">
        <v>129</v>
      </c>
      <c r="B2" s="139"/>
      <c r="C2" s="139"/>
      <c r="D2" s="139"/>
      <c r="E2" s="139"/>
      <c r="F2" s="90"/>
    </row>
    <row r="3" spans="1:6" ht="12.75">
      <c r="A3" s="3"/>
      <c r="B3" s="3"/>
      <c r="C3" s="3"/>
      <c r="D3" s="3"/>
      <c r="E3" s="3"/>
      <c r="F3" s="90"/>
    </row>
    <row r="4" spans="1:6" ht="12.75">
      <c r="A4" s="3"/>
      <c r="B4" s="3"/>
      <c r="C4" s="3"/>
      <c r="D4" s="3"/>
      <c r="E4" s="3"/>
      <c r="F4" s="90"/>
    </row>
    <row r="5" ht="13.5" thickBot="1">
      <c r="F5" s="70"/>
    </row>
    <row r="6" spans="1:6" ht="13.5" thickBot="1">
      <c r="A6" s="136" t="s">
        <v>77</v>
      </c>
      <c r="B6" s="137"/>
      <c r="C6" s="138"/>
      <c r="F6" s="70"/>
    </row>
    <row r="7" spans="1:6" ht="12.75">
      <c r="A7" s="4"/>
      <c r="B7" s="4" t="s">
        <v>128</v>
      </c>
      <c r="C7" s="4" t="s">
        <v>127</v>
      </c>
      <c r="F7" s="70"/>
    </row>
    <row r="8" spans="1:6" ht="12.75">
      <c r="A8" s="5" t="s">
        <v>79</v>
      </c>
      <c r="B8" s="6">
        <v>36000</v>
      </c>
      <c r="C8" s="132">
        <f>B8/12</f>
        <v>3000</v>
      </c>
      <c r="F8" s="70"/>
    </row>
    <row r="9" spans="1:6" ht="12.75">
      <c r="A9" s="7" t="s">
        <v>80</v>
      </c>
      <c r="B9" s="6">
        <v>35000</v>
      </c>
      <c r="C9" s="132">
        <f>B9/12</f>
        <v>2916.6666666666665</v>
      </c>
      <c r="F9" s="70"/>
    </row>
    <row r="10" spans="1:6" ht="13.5" thickBot="1">
      <c r="A10" s="8" t="s">
        <v>81</v>
      </c>
      <c r="B10" s="9">
        <v>480</v>
      </c>
      <c r="C10" s="133">
        <f>B10/12</f>
        <v>40</v>
      </c>
      <c r="F10" s="70"/>
    </row>
    <row r="11" spans="1:6" ht="13.5" thickTop="1">
      <c r="A11" s="10" t="s">
        <v>82</v>
      </c>
      <c r="B11" s="11">
        <f>SUM(B8:B10)</f>
        <v>71480</v>
      </c>
      <c r="C11" s="11">
        <f>B11/12</f>
        <v>5956.666666666667</v>
      </c>
      <c r="F11" s="70"/>
    </row>
    <row r="12" spans="1:6" ht="12.75">
      <c r="A12" s="12"/>
      <c r="B12" s="13"/>
      <c r="F12" s="70"/>
    </row>
    <row r="13" spans="1:6" ht="12.75">
      <c r="A13" s="12"/>
      <c r="B13" s="13"/>
      <c r="F13" s="70"/>
    </row>
    <row r="14" spans="1:6" ht="13.5" thickBot="1">
      <c r="A14" s="12"/>
      <c r="B14" s="13"/>
      <c r="F14" s="70"/>
    </row>
    <row r="15" spans="1:6" ht="13.5" thickBot="1">
      <c r="A15" s="140" t="s">
        <v>133</v>
      </c>
      <c r="B15" s="141"/>
      <c r="C15" s="141"/>
      <c r="D15" s="141"/>
      <c r="E15" s="142"/>
      <c r="F15" s="70"/>
    </row>
    <row r="16" spans="1:6" ht="12.75">
      <c r="A16" s="14"/>
      <c r="B16" s="15" t="s">
        <v>124</v>
      </c>
      <c r="C16" s="4" t="s">
        <v>125</v>
      </c>
      <c r="D16" s="4" t="s">
        <v>126</v>
      </c>
      <c r="E16" s="16" t="s">
        <v>132</v>
      </c>
      <c r="F16" s="70"/>
    </row>
    <row r="17" spans="1:6" ht="12.75">
      <c r="A17" s="17" t="s">
        <v>91</v>
      </c>
      <c r="B17" s="6">
        <v>300</v>
      </c>
      <c r="C17" s="132">
        <f>0.1*C11</f>
        <v>595.6666666666667</v>
      </c>
      <c r="D17" s="6">
        <v>584</v>
      </c>
      <c r="E17" s="134">
        <f aca="true" t="shared" si="0" ref="E17:E28">D17/$C$11</f>
        <v>0.09804141018466704</v>
      </c>
      <c r="F17" s="70"/>
    </row>
    <row r="18" spans="1:6" ht="12.75">
      <c r="A18" s="17" t="s">
        <v>92</v>
      </c>
      <c r="B18" s="6">
        <v>666</v>
      </c>
      <c r="C18" s="132">
        <f>(IF($B$11&lt;='[1]Budget Guide'!$E$5,'[1]Budget Guide'!E7*'[1]simple budget'!$B$11,IF($B$11&lt;='[1]Budget Guide'!$F$5,'[1]Budget Guide'!F7*'[1]simple budget'!$B$11,IF($B$11&lt;='[1]Budget Guide'!$G$5,'[1]Budget Guide'!G7*'[1]simple budget'!$B$11,IF($B$11&lt;='[1]Budget Guide'!$H$5,'[1]Budget Guide'!H7*'[1]simple budget'!$B$11,IF($B$11&lt;='[1]Budget Guide'!$I$5,'[1]Budget Guide'!I7*'[1]simple budget'!$B$11,IF($B$11&lt;='[1]Budget Guide'!$J$5,'[1]Budget Guide'!J7*'[1]simple budget'!$B$11,'[1]Budget Guide'!K7*'[1]simple budget'!$B$11)))))))/12</f>
        <v>1548.7333333333333</v>
      </c>
      <c r="D18" s="6">
        <v>700</v>
      </c>
      <c r="E18" s="134">
        <f t="shared" si="0"/>
        <v>0.1175153889199776</v>
      </c>
      <c r="F18" s="70"/>
    </row>
    <row r="19" spans="1:6" ht="12.75">
      <c r="A19" s="18" t="s">
        <v>94</v>
      </c>
      <c r="B19" s="6">
        <v>2350</v>
      </c>
      <c r="C19" s="132">
        <f>(IF($B$11&lt;='[1]Budget Guide'!$E$5,'[1]Budget Guide'!E10*'[1]simple budget'!$B$11,IF($B$11&lt;='[1]Budget Guide'!$F$5,'[1]Budget Guide'!F10*'[1]simple budget'!$B$11,IF($B$11&lt;='[1]Budget Guide'!$G$5,'[1]Budget Guide'!G10*'[1]simple budget'!$B$11,IF($B$11&lt;='[1]Budget Guide'!$H$5,'[1]Budget Guide'!H10*'[1]simple budget'!$B$11,IF($B$11&lt;='[1]Budget Guide'!$I$5,'[1]Budget Guide'!I10*'[1]simple budget'!$B$11,IF($B$11&lt;='[1]Budget Guide'!$J$5,'[1]Budget Guide'!J10*'[1]simple budget'!$B$11,'[1]Budget Guide'!K10*'[1]simple budget'!$B$11)))))))/12</f>
        <v>1787</v>
      </c>
      <c r="D19" s="6">
        <v>1800</v>
      </c>
      <c r="E19" s="134">
        <f t="shared" si="0"/>
        <v>0.302182428651371</v>
      </c>
      <c r="F19" s="70"/>
    </row>
    <row r="20" spans="1:6" ht="12.75">
      <c r="A20" s="18" t="s">
        <v>95</v>
      </c>
      <c r="B20" s="6">
        <v>600</v>
      </c>
      <c r="C20" s="132">
        <f>(IF($B$11&lt;='[1]Budget Guide'!$E$5,'[1]Budget Guide'!E11*'[1]simple budget'!$B$11,IF($B$11&lt;='[1]Budget Guide'!$F$5,'[1]Budget Guide'!F11*'[1]simple budget'!$B$11,IF($B$11&lt;='[1]Budget Guide'!$G$5,'[1]Budget Guide'!G11*'[1]simple budget'!$B$11,IF($B$11&lt;='[1]Budget Guide'!$H$5,'[1]Budget Guide'!H11*'[1]simple budget'!$B$11,IF($B$11&lt;='[1]Budget Guide'!$I$5,'[1]Budget Guide'!I11*'[1]simple budget'!$B$11,IF($B$11&lt;='[1]Budget Guide'!$J$5,'[1]Budget Guide'!J11*'[1]simple budget'!$B$11,'[1]Budget Guide'!K11*'[1]simple budget'!$B$11)))))))/12</f>
        <v>357.40000000000003</v>
      </c>
      <c r="D20" s="6">
        <v>400</v>
      </c>
      <c r="E20" s="134">
        <f t="shared" si="0"/>
        <v>0.06715165081141578</v>
      </c>
      <c r="F20" s="70"/>
    </row>
    <row r="21" spans="1:6" ht="12.75">
      <c r="A21" s="18" t="s">
        <v>96</v>
      </c>
      <c r="B21" s="6">
        <v>600</v>
      </c>
      <c r="C21" s="132">
        <f>(IF($B$11&lt;='[1]Budget Guide'!$E$5,'[1]Budget Guide'!E12*'[1]simple budget'!$B$11,IF($B$11&lt;='[1]Budget Guide'!$F$5,'[1]Budget Guide'!F12*'[1]simple budget'!$B$11,IF($B$11&lt;='[1]Budget Guide'!$G$5,'[1]Budget Guide'!G12*'[1]simple budget'!$B$11,IF($B$11&lt;='[1]Budget Guide'!$H$5,'[1]Budget Guide'!H12*'[1]simple budget'!$B$11,IF($B$11&lt;='[1]Budget Guide'!$I$5,'[1]Budget Guide'!I12*'[1]simple budget'!$B$11,IF($B$11&lt;='[1]Budget Guide'!$J$5,'[1]Budget Guide'!J12*'[1]simple budget'!$B$11,'[1]Budget Guide'!K12*'[1]simple budget'!$B$11)))))))/12</f>
        <v>297.8333333333333</v>
      </c>
      <c r="D21" s="6">
        <v>250</v>
      </c>
      <c r="E21" s="134">
        <f t="shared" si="0"/>
        <v>0.04196978175713486</v>
      </c>
      <c r="F21" s="70"/>
    </row>
    <row r="22" spans="1:6" ht="12.75">
      <c r="A22" s="18" t="s">
        <v>97</v>
      </c>
      <c r="B22" s="6">
        <v>270</v>
      </c>
      <c r="C22" s="132">
        <f>(IF($B$11&lt;='[1]Budget Guide'!$E$5,'[1]Budget Guide'!E13*'[1]simple budget'!$B$11,IF($B$11&lt;='[1]Budget Guide'!$F$5,'[1]Budget Guide'!F13*'[1]simple budget'!$B$11,IF($B$11&lt;='[1]Budget Guide'!$G$5,'[1]Budget Guide'!G13*'[1]simple budget'!$B$11,IF($B$11&lt;='[1]Budget Guide'!$H$5,'[1]Budget Guide'!H13*'[1]simple budget'!$B$11,IF($B$11&lt;='[1]Budget Guide'!$I$5,'[1]Budget Guide'!I13*'[1]simple budget'!$B$11,IF($B$11&lt;='[1]Budget Guide'!$J$5,'[1]Budget Guide'!J13*'[1]simple budget'!$B$11,'[1]Budget Guide'!K13*'[1]simple budget'!$B$11)))))))/12</f>
        <v>178.70000000000002</v>
      </c>
      <c r="D22" s="6">
        <v>200</v>
      </c>
      <c r="E22" s="134">
        <f t="shared" si="0"/>
        <v>0.03357582540570789</v>
      </c>
      <c r="F22" s="70"/>
    </row>
    <row r="23" spans="1:6" ht="12.75">
      <c r="A23" s="18" t="s">
        <v>98</v>
      </c>
      <c r="B23" s="6">
        <v>260</v>
      </c>
      <c r="C23" s="132">
        <f>(IF($B$11&lt;='[1]Budget Guide'!$E$5,'[1]Budget Guide'!E14*'[1]simple budget'!$B$11,IF($B$11&lt;='[1]Budget Guide'!$F$5,'[1]Budget Guide'!F14*'[1]simple budget'!$B$11,IF($B$11&lt;='[1]Budget Guide'!$G$5,'[1]Budget Guide'!G14*'[1]simple budget'!$B$11,IF($B$11&lt;='[1]Budget Guide'!$H$5,'[1]Budget Guide'!H14*'[1]simple budget'!$B$11,IF($B$11&lt;='[1]Budget Guide'!$I$5,'[1]Budget Guide'!I14*'[1]simple budget'!$B$11,IF($B$11&lt;='[1]Budget Guide'!$J$5,'[1]Budget Guide'!J14*'[1]simple budget'!$B$11,'[1]Budget Guide'!K14*'[1]simple budget'!$B$11)))))))/12</f>
        <v>178.70000000000002</v>
      </c>
      <c r="D23" s="6">
        <v>150</v>
      </c>
      <c r="E23" s="134">
        <f t="shared" si="0"/>
        <v>0.025181869054280916</v>
      </c>
      <c r="F23" s="70"/>
    </row>
    <row r="24" spans="1:6" ht="12.75">
      <c r="A24" s="18" t="s">
        <v>99</v>
      </c>
      <c r="B24" s="6">
        <v>350</v>
      </c>
      <c r="C24" s="132">
        <f>(IF($B$11&lt;='[1]Budget Guide'!$E$5,'[1]Budget Guide'!E15*'[1]simple budget'!$B$11,IF($B$11&lt;='[1]Budget Guide'!$F$5,'[1]Budget Guide'!F15*'[1]simple budget'!$B$11,IF($B$11&lt;='[1]Budget Guide'!$G$5,'[1]Budget Guide'!G15*'[1]simple budget'!$B$11,IF($B$11&lt;='[1]Budget Guide'!$H$5,'[1]Budget Guide'!H15*'[1]simple budget'!$B$11,IF($B$11&lt;='[1]Budget Guide'!$I$5,'[1]Budget Guide'!I15*'[1]simple budget'!$B$11,IF($B$11&lt;='[1]Budget Guide'!$J$5,'[1]Budget Guide'!J15*'[1]simple budget'!$B$11,'[1]Budget Guide'!K15*'[1]simple budget'!$B$11)))))))/12</f>
        <v>178.70000000000002</v>
      </c>
      <c r="D24" s="6">
        <v>200</v>
      </c>
      <c r="E24" s="134">
        <f t="shared" si="0"/>
        <v>0.03357582540570789</v>
      </c>
      <c r="F24" s="70"/>
    </row>
    <row r="25" spans="1:6" ht="12.75">
      <c r="A25" s="18" t="s">
        <v>100</v>
      </c>
      <c r="B25" s="6">
        <v>150</v>
      </c>
      <c r="C25" s="132">
        <f>(IF($B$11&lt;='[1]Budget Guide'!$E$5,'[1]Budget Guide'!E16*'[1]simple budget'!$B$11,IF($B$11&lt;='[1]Budget Guide'!$F$5,'[1]Budget Guide'!F16*'[1]simple budget'!$B$11,IF($B$11&lt;='[1]Budget Guide'!$G$5,'[1]Budget Guide'!G16*'[1]simple budget'!$B$11,IF($B$11&lt;='[1]Budget Guide'!$H$5,'[1]Budget Guide'!H16*'[1]simple budget'!$B$11,IF($B$11&lt;='[1]Budget Guide'!$I$5,'[1]Budget Guide'!I16*'[1]simple budget'!$B$11,IF($B$11&lt;='[1]Budget Guide'!$J$5,'[1]Budget Guide'!J16*'[1]simple budget'!$B$11,'[1]Budget Guide'!K16*'[1]simple budget'!$B$11)))))))/12</f>
        <v>178.70000000000002</v>
      </c>
      <c r="D25" s="6">
        <v>150</v>
      </c>
      <c r="E25" s="134">
        <f t="shared" si="0"/>
        <v>0.025181869054280916</v>
      </c>
      <c r="F25" s="70"/>
    </row>
    <row r="26" spans="1:6" ht="12.75">
      <c r="A26" s="18" t="s">
        <v>101</v>
      </c>
      <c r="B26" s="6">
        <v>200</v>
      </c>
      <c r="C26" s="132">
        <f>(IF($B$11&lt;='[1]Budget Guide'!$E$5,'[1]Budget Guide'!E17*'[1]simple budget'!$B$11,IF($B$11&lt;='[1]Budget Guide'!$F$5,'[1]Budget Guide'!F17*'[1]simple budget'!$B$11,IF($B$11&lt;='[1]Budget Guide'!$G$5,'[1]Budget Guide'!G17*'[1]simple budget'!$B$11,IF($B$11&lt;='[1]Budget Guide'!$H$5,'[1]Budget Guide'!H17*'[1]simple budget'!$B$11,IF($B$11&lt;='[1]Budget Guide'!$I$5,'[1]Budget Guide'!I17*'[1]simple budget'!$B$11,IF($B$11&lt;='[1]Budget Guide'!$J$5,'[1]Budget Guide'!J17*'[1]simple budget'!$B$11,'[1]Budget Guide'!K17*'[1]simple budget'!$B$11)))))))/12</f>
        <v>297.8333333333333</v>
      </c>
      <c r="D26" s="6">
        <v>300</v>
      </c>
      <c r="E26" s="134">
        <f t="shared" si="0"/>
        <v>0.05036373810856183</v>
      </c>
      <c r="F26" s="70"/>
    </row>
    <row r="27" spans="1:6" ht="12.75">
      <c r="A27" s="18" t="s">
        <v>102</v>
      </c>
      <c r="B27" s="6">
        <v>150</v>
      </c>
      <c r="C27" s="132">
        <f>(IF($B$11&lt;='[1]Budget Guide'!$E$5,'[1]Budget Guide'!E18*'[1]simple budget'!$B$11,IF($B$11&lt;='[1]Budget Guide'!$F$5,'[1]Budget Guide'!F18*'[1]simple budget'!$B$11,IF($B$11&lt;='[1]Budget Guide'!$G$5,'[1]Budget Guide'!G18*'[1]simple budget'!$B$11,IF($B$11&lt;='[1]Budget Guide'!$H$5,'[1]Budget Guide'!H18*'[1]simple budget'!$B$11,IF($B$11&lt;='[1]Budget Guide'!$I$5,'[1]Budget Guide'!I18*'[1]simple budget'!$B$11,IF($B$11&lt;='[1]Budget Guide'!$J$5,'[1]Budget Guide'!J18*'[1]simple budget'!$B$11,'[1]Budget Guide'!K18*'[1]simple budget'!$B$11)))))))/12</f>
        <v>178.70000000000002</v>
      </c>
      <c r="D27" s="6">
        <v>100</v>
      </c>
      <c r="E27" s="134">
        <f t="shared" si="0"/>
        <v>0.016787912702853944</v>
      </c>
      <c r="F27" s="70"/>
    </row>
    <row r="28" spans="1:6" ht="12.75">
      <c r="A28" s="18" t="s">
        <v>103</v>
      </c>
      <c r="B28" s="6">
        <v>100</v>
      </c>
      <c r="C28" s="132">
        <f>(IF($B$11&lt;='[1]Budget Guide'!$E$5,'[1]Budget Guide'!E19*'[1]simple budget'!$B$11,IF($B$11&lt;='[1]Budget Guide'!$F$5,'[1]Budget Guide'!F19*'[1]simple budget'!$B$11,IF($B$11&lt;='[1]Budget Guide'!$G$5,'[1]Budget Guide'!G19*'[1]simple budget'!$B$11,IF($B$11&lt;='[1]Budget Guide'!$H$5,'[1]Budget Guide'!H19*'[1]simple budget'!$B$11,IF($B$11&lt;='[1]Budget Guide'!$I$5,'[1]Budget Guide'!I19*'[1]simple budget'!$B$11,IF($B$11&lt;='[1]Budget Guide'!$J$5,'[1]Budget Guide'!J19*'[1]simple budget'!$B$11,'[1]Budget Guide'!K19*'[1]simple budget'!$B$11)))))))/12</f>
        <v>178.70000000000002</v>
      </c>
      <c r="D28" s="6">
        <v>100</v>
      </c>
      <c r="E28" s="134">
        <f t="shared" si="0"/>
        <v>0.016787912702853944</v>
      </c>
      <c r="F28" s="70"/>
    </row>
    <row r="29" spans="1:6" ht="12.75">
      <c r="A29" s="19" t="s">
        <v>82</v>
      </c>
      <c r="B29" s="20">
        <f>SUM(B17:B28)</f>
        <v>5996</v>
      </c>
      <c r="D29" s="21" t="s">
        <v>82</v>
      </c>
      <c r="E29" s="22">
        <f>SUM(E17:E28)</f>
        <v>0.8283156127588136</v>
      </c>
      <c r="F29" s="70"/>
    </row>
    <row r="30" ht="12.75">
      <c r="F30" s="70"/>
    </row>
    <row r="31" spans="1:6" ht="12.75">
      <c r="A31" s="135" t="s">
        <v>134</v>
      </c>
      <c r="B31" s="135"/>
      <c r="C31" s="135"/>
      <c r="D31" s="135"/>
      <c r="E31" s="135"/>
      <c r="F31" s="70"/>
    </row>
    <row r="32" spans="1:6" ht="12.75">
      <c r="A32" s="135"/>
      <c r="B32" s="135"/>
      <c r="C32" s="135"/>
      <c r="D32" s="135"/>
      <c r="E32" s="135"/>
      <c r="F32" s="70"/>
    </row>
    <row r="33" spans="1:6" ht="12.75">
      <c r="A33" s="135"/>
      <c r="B33" s="135"/>
      <c r="C33" s="135"/>
      <c r="D33" s="135"/>
      <c r="E33" s="135"/>
      <c r="F33" s="70"/>
    </row>
    <row r="34" ht="12.75">
      <c r="F34" s="70"/>
    </row>
    <row r="35" spans="1:6" ht="12.75">
      <c r="A35" s="23" t="s">
        <v>130</v>
      </c>
      <c r="F35" s="70"/>
    </row>
    <row r="36" spans="1:6" ht="12.75">
      <c r="A36" s="23" t="s">
        <v>131</v>
      </c>
      <c r="F36" s="70"/>
    </row>
    <row r="37" ht="12.75">
      <c r="F37" s="70"/>
    </row>
  </sheetData>
  <mergeCells count="5">
    <mergeCell ref="A31:E33"/>
    <mergeCell ref="A1:E1"/>
    <mergeCell ref="A2:E2"/>
    <mergeCell ref="A6:C6"/>
    <mergeCell ref="A15:E1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7">
      <selection activeCell="H25" sqref="H25"/>
    </sheetView>
  </sheetViews>
  <sheetFormatPr defaultColWidth="9.140625" defaultRowHeight="12.75"/>
  <cols>
    <col min="1" max="1" width="17.00390625" style="0" customWidth="1"/>
    <col min="2" max="2" width="16.421875" style="0" customWidth="1"/>
    <col min="3" max="3" width="13.57421875" style="0" customWidth="1"/>
    <col min="4" max="4" width="13.8515625" style="0" customWidth="1"/>
  </cols>
  <sheetData>
    <row r="1" spans="1:6" ht="13.5" thickBot="1">
      <c r="A1" s="136" t="s">
        <v>78</v>
      </c>
      <c r="B1" s="137"/>
      <c r="C1" s="137"/>
      <c r="D1" s="137"/>
      <c r="E1" s="138"/>
      <c r="F1" s="90"/>
    </row>
    <row r="2" spans="1:6" ht="12.75">
      <c r="A2" s="139" t="s">
        <v>129</v>
      </c>
      <c r="B2" s="139"/>
      <c r="C2" s="139"/>
      <c r="D2" s="139"/>
      <c r="E2" s="139"/>
      <c r="F2" s="90"/>
    </row>
    <row r="3" spans="1:6" ht="12.75">
      <c r="A3" s="3"/>
      <c r="B3" s="3"/>
      <c r="C3" s="3"/>
      <c r="D3" s="3"/>
      <c r="E3" s="3"/>
      <c r="F3" s="90"/>
    </row>
    <row r="4" spans="1:6" ht="12.75">
      <c r="A4" s="3"/>
      <c r="B4" s="3"/>
      <c r="C4" s="3"/>
      <c r="D4" s="3"/>
      <c r="E4" s="3"/>
      <c r="F4" s="90"/>
    </row>
    <row r="5" ht="13.5" thickBot="1">
      <c r="F5" s="70"/>
    </row>
    <row r="6" spans="1:6" ht="13.5" thickBot="1">
      <c r="A6" s="136" t="s">
        <v>77</v>
      </c>
      <c r="B6" s="137"/>
      <c r="C6" s="138"/>
      <c r="F6" s="70"/>
    </row>
    <row r="7" spans="1:6" ht="12.75">
      <c r="A7" s="4"/>
      <c r="B7" s="4" t="s">
        <v>128</v>
      </c>
      <c r="C7" s="4" t="s">
        <v>127</v>
      </c>
      <c r="F7" s="70"/>
    </row>
    <row r="8" spans="1:6" ht="12.75">
      <c r="A8" s="5" t="s">
        <v>79</v>
      </c>
      <c r="B8" s="91"/>
      <c r="C8" s="92">
        <f>B8/12</f>
        <v>0</v>
      </c>
      <c r="F8" s="70"/>
    </row>
    <row r="9" spans="1:6" ht="12.75">
      <c r="A9" s="7" t="s">
        <v>80</v>
      </c>
      <c r="B9" s="91"/>
      <c r="C9" s="92">
        <f>B9/12</f>
        <v>0</v>
      </c>
      <c r="F9" s="70"/>
    </row>
    <row r="10" spans="1:6" ht="13.5" thickBot="1">
      <c r="A10" s="8" t="s">
        <v>81</v>
      </c>
      <c r="B10" s="9"/>
      <c r="C10" s="93">
        <f>B10/12</f>
        <v>0</v>
      </c>
      <c r="F10" s="70"/>
    </row>
    <row r="11" spans="1:6" ht="13.5" thickTop="1">
      <c r="A11" s="10" t="s">
        <v>82</v>
      </c>
      <c r="B11" s="11">
        <f>SUM(B8:B10)</f>
        <v>0</v>
      </c>
      <c r="C11" s="94">
        <f>B11/12</f>
        <v>0</v>
      </c>
      <c r="F11" s="70"/>
    </row>
    <row r="12" spans="1:6" ht="12.75">
      <c r="A12" s="12"/>
      <c r="B12" s="13"/>
      <c r="F12" s="70"/>
    </row>
    <row r="13" spans="1:6" ht="12.75">
      <c r="A13" s="12"/>
      <c r="B13" s="13"/>
      <c r="F13" s="70"/>
    </row>
    <row r="14" spans="1:6" ht="13.5" thickBot="1">
      <c r="A14" s="12"/>
      <c r="B14" s="13"/>
      <c r="F14" s="70"/>
    </row>
    <row r="15" spans="1:6" ht="13.5" thickBot="1">
      <c r="A15" s="140" t="s">
        <v>133</v>
      </c>
      <c r="B15" s="141"/>
      <c r="C15" s="141"/>
      <c r="D15" s="141"/>
      <c r="E15" s="142"/>
      <c r="F15" s="70"/>
    </row>
    <row r="16" spans="1:6" ht="12.75">
      <c r="A16" s="14"/>
      <c r="B16" s="15" t="s">
        <v>124</v>
      </c>
      <c r="C16" s="4" t="s">
        <v>125</v>
      </c>
      <c r="D16" s="4" t="s">
        <v>126</v>
      </c>
      <c r="E16" s="16" t="s">
        <v>132</v>
      </c>
      <c r="F16" s="70"/>
    </row>
    <row r="17" spans="1:6" ht="12.75">
      <c r="A17" s="17" t="s">
        <v>91</v>
      </c>
      <c r="B17" s="6"/>
      <c r="C17" s="92">
        <f>0.1*C11</f>
        <v>0</v>
      </c>
      <c r="D17" s="91"/>
      <c r="E17" s="95" t="e">
        <f>D17/$C$11</f>
        <v>#DIV/0!</v>
      </c>
      <c r="F17" s="70"/>
    </row>
    <row r="18" spans="1:6" ht="12.75">
      <c r="A18" s="17" t="s">
        <v>92</v>
      </c>
      <c r="B18" s="6"/>
      <c r="C18" s="92">
        <f>(IF($B$11&lt;='[1]Budget Guide'!$E$5,'[1]Budget Guide'!E7*'[1]simple budget'!$B$11,IF($B$11&lt;='[1]Budget Guide'!$F$5,'[1]Budget Guide'!F7*'[1]simple budget'!$B$11,IF($B$11&lt;='[1]Budget Guide'!$G$5,'[1]Budget Guide'!G7*'[1]simple budget'!$B$11,IF($B$11&lt;='[1]Budget Guide'!$H$5,'[1]Budget Guide'!H7*'[1]simple budget'!$B$11,IF($B$11&lt;='[1]Budget Guide'!$I$5,'[1]Budget Guide'!I7*'[1]simple budget'!$B$11,IF($B$11&lt;='[1]Budget Guide'!$J$5,'[1]Budget Guide'!J7*'[1]simple budget'!$B$11,'[1]Budget Guide'!K7*'[1]simple budget'!$B$11)))))))/12</f>
        <v>327.6166666666667</v>
      </c>
      <c r="D18" s="91"/>
      <c r="E18" s="95" t="e">
        <f aca="true" t="shared" si="0" ref="E18:E28">D18/$C$11</f>
        <v>#DIV/0!</v>
      </c>
      <c r="F18" s="70"/>
    </row>
    <row r="19" spans="1:6" ht="12.75">
      <c r="A19" s="18" t="s">
        <v>94</v>
      </c>
      <c r="B19" s="91"/>
      <c r="C19" s="92">
        <f>(IF($B$11&lt;='[1]Budget Guide'!$E$5,'[1]Budget Guide'!E10*'[1]simple budget'!$B$11,IF($B$11&lt;='[1]Budget Guide'!$F$5,'[1]Budget Guide'!F10*'[1]simple budget'!$B$11,IF($B$11&lt;='[1]Budget Guide'!$G$5,'[1]Budget Guide'!G10*'[1]simple budget'!$B$11,IF($B$11&lt;='[1]Budget Guide'!$H$5,'[1]Budget Guide'!H10*'[1]simple budget'!$B$11,IF($B$11&lt;='[1]Budget Guide'!$I$5,'[1]Budget Guide'!I10*'[1]simple budget'!$B$11,IF($B$11&lt;='[1]Budget Guide'!$J$5,'[1]Budget Guide'!J10*'[1]simple budget'!$B$11,'[1]Budget Guide'!K10*'[1]simple budget'!$B$11)))))))/12</f>
        <v>1995.4833333333336</v>
      </c>
      <c r="D19" s="91"/>
      <c r="E19" s="95" t="e">
        <f t="shared" si="0"/>
        <v>#DIV/0!</v>
      </c>
      <c r="F19" s="70"/>
    </row>
    <row r="20" spans="1:6" ht="12.75">
      <c r="A20" s="18" t="s">
        <v>95</v>
      </c>
      <c r="B20" s="91"/>
      <c r="C20" s="92">
        <f>(IF($B$11&lt;='[1]Budget Guide'!$E$5,'[1]Budget Guide'!E11*'[1]simple budget'!$B$11,IF($B$11&lt;='[1]Budget Guide'!$F$5,'[1]Budget Guide'!F11*'[1]simple budget'!$B$11,IF($B$11&lt;='[1]Budget Guide'!$G$5,'[1]Budget Guide'!G11*'[1]simple budget'!$B$11,IF($B$11&lt;='[1]Budget Guide'!$H$5,'[1]Budget Guide'!H11*'[1]simple budget'!$B$11,IF($B$11&lt;='[1]Budget Guide'!$I$5,'[1]Budget Guide'!I11*'[1]simple budget'!$B$11,IF($B$11&lt;='[1]Budget Guide'!$J$5,'[1]Budget Guide'!J11*'[1]simple budget'!$B$11,'[1]Budget Guide'!K11*'[1]simple budget'!$B$11)))))))/12</f>
        <v>595.6666666666666</v>
      </c>
      <c r="D20" s="91"/>
      <c r="E20" s="95" t="e">
        <f t="shared" si="0"/>
        <v>#DIV/0!</v>
      </c>
      <c r="F20" s="70"/>
    </row>
    <row r="21" spans="1:6" ht="12.75">
      <c r="A21" s="18" t="s">
        <v>96</v>
      </c>
      <c r="B21" s="91"/>
      <c r="C21" s="92">
        <f>(IF($B$11&lt;='[1]Budget Guide'!$E$5,'[1]Budget Guide'!E12*'[1]simple budget'!$B$11,IF($B$11&lt;='[1]Budget Guide'!$F$5,'[1]Budget Guide'!F12*'[1]simple budget'!$B$11,IF($B$11&lt;='[1]Budget Guide'!$G$5,'[1]Budget Guide'!G12*'[1]simple budget'!$B$11,IF($B$11&lt;='[1]Budget Guide'!$H$5,'[1]Budget Guide'!H12*'[1]simple budget'!$B$11,IF($B$11&lt;='[1]Budget Guide'!$I$5,'[1]Budget Guide'!I12*'[1]simple budget'!$B$11,IF($B$11&lt;='[1]Budget Guide'!$J$5,'[1]Budget Guide'!J12*'[1]simple budget'!$B$11,'[1]Budget Guide'!K12*'[1]simple budget'!$B$11)))))))/12</f>
        <v>595.6666666666666</v>
      </c>
      <c r="D21" s="91"/>
      <c r="E21" s="95" t="e">
        <f t="shared" si="0"/>
        <v>#DIV/0!</v>
      </c>
      <c r="F21" s="70"/>
    </row>
    <row r="22" spans="1:6" ht="12.75">
      <c r="A22" s="18" t="s">
        <v>97</v>
      </c>
      <c r="B22" s="91"/>
      <c r="C22" s="92">
        <f>(IF($B$11&lt;='[1]Budget Guide'!$E$5,'[1]Budget Guide'!E13*'[1]simple budget'!$B$11,IF($B$11&lt;='[1]Budget Guide'!$F$5,'[1]Budget Guide'!F13*'[1]simple budget'!$B$11,IF($B$11&lt;='[1]Budget Guide'!$G$5,'[1]Budget Guide'!G13*'[1]simple budget'!$B$11,IF($B$11&lt;='[1]Budget Guide'!$H$5,'[1]Budget Guide'!H13*'[1]simple budget'!$B$11,IF($B$11&lt;='[1]Budget Guide'!$I$5,'[1]Budget Guide'!I13*'[1]simple budget'!$B$11,IF($B$11&lt;='[1]Budget Guide'!$J$5,'[1]Budget Guide'!J13*'[1]simple budget'!$B$11,'[1]Budget Guide'!K13*'[1]simple budget'!$B$11)))))))/12</f>
        <v>238.26666666666668</v>
      </c>
      <c r="D22" s="91"/>
      <c r="E22" s="95" t="e">
        <f t="shared" si="0"/>
        <v>#DIV/0!</v>
      </c>
      <c r="F22" s="70"/>
    </row>
    <row r="23" spans="1:6" ht="12.75">
      <c r="A23" s="18" t="s">
        <v>98</v>
      </c>
      <c r="B23" s="91"/>
      <c r="C23" s="92">
        <f>(IF($B$11&lt;='[1]Budget Guide'!$E$5,'[1]Budget Guide'!E14*'[1]simple budget'!$B$11,IF($B$11&lt;='[1]Budget Guide'!$F$5,'[1]Budget Guide'!F14*'[1]simple budget'!$B$11,IF($B$11&lt;='[1]Budget Guide'!$G$5,'[1]Budget Guide'!G14*'[1]simple budget'!$B$11,IF($B$11&lt;='[1]Budget Guide'!$H$5,'[1]Budget Guide'!H14*'[1]simple budget'!$B$11,IF($B$11&lt;='[1]Budget Guide'!$I$5,'[1]Budget Guide'!I14*'[1]simple budget'!$B$11,IF($B$11&lt;='[1]Budget Guide'!$J$5,'[1]Budget Guide'!J14*'[1]simple budget'!$B$11,'[1]Budget Guide'!K14*'[1]simple budget'!$B$11)))))))/12</f>
        <v>238.26666666666668</v>
      </c>
      <c r="D23" s="91"/>
      <c r="E23" s="95" t="e">
        <f t="shared" si="0"/>
        <v>#DIV/0!</v>
      </c>
      <c r="F23" s="70"/>
    </row>
    <row r="24" spans="1:6" ht="12.75">
      <c r="A24" s="18" t="s">
        <v>99</v>
      </c>
      <c r="B24" s="91"/>
      <c r="C24" s="92">
        <f>(IF($B$11&lt;='[1]Budget Guide'!$E$5,'[1]Budget Guide'!E15*'[1]simple budget'!$B$11,IF($B$11&lt;='[1]Budget Guide'!$F$5,'[1]Budget Guide'!F15*'[1]simple budget'!$B$11,IF($B$11&lt;='[1]Budget Guide'!$G$5,'[1]Budget Guide'!G15*'[1]simple budget'!$B$11,IF($B$11&lt;='[1]Budget Guide'!$H$5,'[1]Budget Guide'!H15*'[1]simple budget'!$B$11,IF($B$11&lt;='[1]Budget Guide'!$I$5,'[1]Budget Guide'!I15*'[1]simple budget'!$B$11,IF($B$11&lt;='[1]Budget Guide'!$J$5,'[1]Budget Guide'!J15*'[1]simple budget'!$B$11,'[1]Budget Guide'!K15*'[1]simple budget'!$B$11)))))))/12</f>
        <v>238.26666666666668</v>
      </c>
      <c r="D24" s="91"/>
      <c r="E24" s="95" t="e">
        <f t="shared" si="0"/>
        <v>#DIV/0!</v>
      </c>
      <c r="F24" s="70"/>
    </row>
    <row r="25" spans="1:6" ht="12.75">
      <c r="A25" s="18" t="s">
        <v>100</v>
      </c>
      <c r="B25" s="91"/>
      <c r="C25" s="92">
        <f>(IF($B$11&lt;='[1]Budget Guide'!$E$5,'[1]Budget Guide'!E16*'[1]simple budget'!$B$11,IF($B$11&lt;='[1]Budget Guide'!$F$5,'[1]Budget Guide'!F16*'[1]simple budget'!$B$11,IF($B$11&lt;='[1]Budget Guide'!$G$5,'[1]Budget Guide'!G16*'[1]simple budget'!$B$11,IF($B$11&lt;='[1]Budget Guide'!$H$5,'[1]Budget Guide'!H16*'[1]simple budget'!$B$11,IF($B$11&lt;='[1]Budget Guide'!$I$5,'[1]Budget Guide'!I16*'[1]simple budget'!$B$11,IF($B$11&lt;='[1]Budget Guide'!$J$5,'[1]Budget Guide'!J16*'[1]simple budget'!$B$11,'[1]Budget Guide'!K16*'[1]simple budget'!$B$11)))))))/12</f>
        <v>238.26666666666668</v>
      </c>
      <c r="D25" s="91"/>
      <c r="E25" s="95" t="e">
        <f t="shared" si="0"/>
        <v>#DIV/0!</v>
      </c>
      <c r="F25" s="70"/>
    </row>
    <row r="26" spans="1:6" ht="12.75">
      <c r="A26" s="18" t="s">
        <v>101</v>
      </c>
      <c r="B26" s="91"/>
      <c r="C26" s="92">
        <f>(IF($B$11&lt;='[1]Budget Guide'!$E$5,'[1]Budget Guide'!E17*'[1]simple budget'!$B$11,IF($B$11&lt;='[1]Budget Guide'!$F$5,'[1]Budget Guide'!F17*'[1]simple budget'!$B$11,IF($B$11&lt;='[1]Budget Guide'!$G$5,'[1]Budget Guide'!G17*'[1]simple budget'!$B$11,IF($B$11&lt;='[1]Budget Guide'!$H$5,'[1]Budget Guide'!H17*'[1]simple budget'!$B$11,IF($B$11&lt;='[1]Budget Guide'!$I$5,'[1]Budget Guide'!I17*'[1]simple budget'!$B$11,IF($B$11&lt;='[1]Budget Guide'!$J$5,'[1]Budget Guide'!J17*'[1]simple budget'!$B$11,'[1]Budget Guide'!K17*'[1]simple budget'!$B$11)))))))/12</f>
        <v>297.8333333333333</v>
      </c>
      <c r="D26" s="91"/>
      <c r="E26" s="95" t="e">
        <f t="shared" si="0"/>
        <v>#DIV/0!</v>
      </c>
      <c r="F26" s="70"/>
    </row>
    <row r="27" spans="1:6" ht="12.75">
      <c r="A27" s="18" t="s">
        <v>102</v>
      </c>
      <c r="B27" s="91"/>
      <c r="C27" s="92">
        <f>(IF($B$11&lt;='[1]Budget Guide'!$E$5,'[1]Budget Guide'!E18*'[1]simple budget'!$B$11,IF($B$11&lt;='[1]Budget Guide'!$F$5,'[1]Budget Guide'!F18*'[1]simple budget'!$B$11,IF($B$11&lt;='[1]Budget Guide'!$G$5,'[1]Budget Guide'!G18*'[1]simple budget'!$B$11,IF($B$11&lt;='[1]Budget Guide'!$H$5,'[1]Budget Guide'!H18*'[1]simple budget'!$B$11,IF($B$11&lt;='[1]Budget Guide'!$I$5,'[1]Budget Guide'!I18*'[1]simple budget'!$B$11,IF($B$11&lt;='[1]Budget Guide'!$J$5,'[1]Budget Guide'!J18*'[1]simple budget'!$B$11,'[1]Budget Guide'!K18*'[1]simple budget'!$B$11)))))))/12</f>
        <v>297.8333333333333</v>
      </c>
      <c r="D27" s="91"/>
      <c r="E27" s="95" t="e">
        <f t="shared" si="0"/>
        <v>#DIV/0!</v>
      </c>
      <c r="F27" s="70"/>
    </row>
    <row r="28" spans="1:6" ht="12.75">
      <c r="A28" s="18" t="s">
        <v>103</v>
      </c>
      <c r="B28" s="91"/>
      <c r="C28" s="92">
        <f>(IF($B$11&lt;='[1]Budget Guide'!$E$5,'[1]Budget Guide'!E19*'[1]simple budget'!$B$11,IF($B$11&lt;='[1]Budget Guide'!$F$5,'[1]Budget Guide'!F19*'[1]simple budget'!$B$11,IF($B$11&lt;='[1]Budget Guide'!$G$5,'[1]Budget Guide'!G19*'[1]simple budget'!$B$11,IF($B$11&lt;='[1]Budget Guide'!$H$5,'[1]Budget Guide'!H19*'[1]simple budget'!$B$11,IF($B$11&lt;='[1]Budget Guide'!$I$5,'[1]Budget Guide'!I19*'[1]simple budget'!$B$11,IF($B$11&lt;='[1]Budget Guide'!$J$5,'[1]Budget Guide'!J19*'[1]simple budget'!$B$11,'[1]Budget Guide'!K19*'[1]simple budget'!$B$11)))))))/12</f>
        <v>297.8333333333333</v>
      </c>
      <c r="D28" s="91"/>
      <c r="E28" s="95" t="e">
        <f t="shared" si="0"/>
        <v>#DIV/0!</v>
      </c>
      <c r="F28" s="70"/>
    </row>
    <row r="29" spans="1:6" ht="12.75">
      <c r="A29" s="19" t="s">
        <v>82</v>
      </c>
      <c r="B29" s="20">
        <f>SUM(B17:B28)</f>
        <v>0</v>
      </c>
      <c r="D29" s="21" t="s">
        <v>82</v>
      </c>
      <c r="E29" s="22" t="e">
        <f>SUM(E17:E28)</f>
        <v>#DIV/0!</v>
      </c>
      <c r="F29" s="70"/>
    </row>
    <row r="30" ht="12.75">
      <c r="F30" s="70"/>
    </row>
    <row r="31" spans="1:6" ht="12.75">
      <c r="A31" s="135" t="s">
        <v>134</v>
      </c>
      <c r="B31" s="135"/>
      <c r="C31" s="135"/>
      <c r="D31" s="135"/>
      <c r="E31" s="135"/>
      <c r="F31" s="70"/>
    </row>
    <row r="32" spans="1:6" ht="12.75">
      <c r="A32" s="135"/>
      <c r="B32" s="135"/>
      <c r="C32" s="135"/>
      <c r="D32" s="135"/>
      <c r="E32" s="135"/>
      <c r="F32" s="70"/>
    </row>
    <row r="33" spans="1:6" ht="12.75">
      <c r="A33" s="135"/>
      <c r="B33" s="135"/>
      <c r="C33" s="135"/>
      <c r="D33" s="135"/>
      <c r="E33" s="135"/>
      <c r="F33" s="70"/>
    </row>
    <row r="34" ht="12.75">
      <c r="F34" s="70"/>
    </row>
    <row r="35" spans="1:6" ht="12.75">
      <c r="A35" s="23" t="s">
        <v>130</v>
      </c>
      <c r="F35" s="70"/>
    </row>
    <row r="36" spans="1:6" ht="12.75">
      <c r="A36" s="23" t="s">
        <v>131</v>
      </c>
      <c r="F36" s="70"/>
    </row>
    <row r="37" ht="12.75">
      <c r="F37" s="70"/>
    </row>
  </sheetData>
  <mergeCells count="5">
    <mergeCell ref="A31:E33"/>
    <mergeCell ref="A1:E1"/>
    <mergeCell ref="A2:E2"/>
    <mergeCell ref="A6:C6"/>
    <mergeCell ref="A15:E1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J30"/>
  <sheetViews>
    <sheetView workbookViewId="0" topLeftCell="A1">
      <selection activeCell="D4" sqref="D4:D9"/>
    </sheetView>
  </sheetViews>
  <sheetFormatPr defaultColWidth="9.140625" defaultRowHeight="12.75"/>
  <cols>
    <col min="2" max="2" width="20.57421875" style="0" customWidth="1"/>
    <col min="3" max="4" width="13.140625" style="0" customWidth="1"/>
    <col min="6" max="6" width="15.421875" style="0" customWidth="1"/>
    <col min="8" max="8" width="13.57421875" style="0" customWidth="1"/>
    <col min="9" max="9" width="13.28125" style="0" customWidth="1"/>
  </cols>
  <sheetData>
    <row r="2" ht="13.5" thickBot="1"/>
    <row r="3" spans="1:10" ht="47.25">
      <c r="A3" s="26"/>
      <c r="B3" s="27" t="s">
        <v>113</v>
      </c>
      <c r="C3" s="27" t="s">
        <v>112</v>
      </c>
      <c r="D3" s="27" t="s">
        <v>111</v>
      </c>
      <c r="E3" s="27" t="s">
        <v>110</v>
      </c>
      <c r="F3" s="27" t="s">
        <v>109</v>
      </c>
      <c r="G3" s="27" t="s">
        <v>107</v>
      </c>
      <c r="H3" s="27" t="s">
        <v>114</v>
      </c>
      <c r="I3" s="28" t="s">
        <v>108</v>
      </c>
      <c r="J3" s="29"/>
    </row>
    <row r="4" spans="1:9" ht="12.75">
      <c r="A4" s="30">
        <v>1</v>
      </c>
      <c r="B4" s="5"/>
      <c r="C4" s="6"/>
      <c r="D4" s="6"/>
      <c r="E4" s="5"/>
      <c r="F4" s="31"/>
      <c r="G4" s="5"/>
      <c r="H4" s="5"/>
      <c r="I4" s="32"/>
    </row>
    <row r="5" spans="1:10" ht="12.75">
      <c r="A5" s="30">
        <v>2</v>
      </c>
      <c r="B5" s="5"/>
      <c r="C5" s="6"/>
      <c r="D5" s="6"/>
      <c r="E5" s="5"/>
      <c r="F5" s="5">
        <v>17</v>
      </c>
      <c r="G5" s="5"/>
      <c r="H5" s="5"/>
      <c r="I5" s="32"/>
      <c r="J5" s="33"/>
    </row>
    <row r="6" spans="1:10" ht="12.75">
      <c r="A6" s="30">
        <v>3</v>
      </c>
      <c r="B6" s="5"/>
      <c r="C6" s="6"/>
      <c r="D6" s="6"/>
      <c r="E6" s="5"/>
      <c r="F6" s="31"/>
      <c r="G6" s="5"/>
      <c r="H6" s="5"/>
      <c r="I6" s="32"/>
      <c r="J6" s="33"/>
    </row>
    <row r="7" spans="1:10" ht="12.75">
      <c r="A7" s="30">
        <v>4</v>
      </c>
      <c r="B7" s="5"/>
      <c r="C7" s="6"/>
      <c r="D7" s="6"/>
      <c r="E7" s="5"/>
      <c r="F7" s="31"/>
      <c r="G7" s="5"/>
      <c r="H7" s="5"/>
      <c r="I7" s="32"/>
      <c r="J7" s="33"/>
    </row>
    <row r="8" spans="1:10" ht="12.75">
      <c r="A8" s="30">
        <v>5</v>
      </c>
      <c r="B8" s="5"/>
      <c r="C8" s="6"/>
      <c r="D8" s="6"/>
      <c r="E8" s="5"/>
      <c r="F8" s="31"/>
      <c r="G8" s="5"/>
      <c r="H8" s="5"/>
      <c r="I8" s="32"/>
      <c r="J8" s="33"/>
    </row>
    <row r="9" spans="1:10" ht="12.75">
      <c r="A9" s="30">
        <v>6</v>
      </c>
      <c r="B9" s="5"/>
      <c r="C9" s="6"/>
      <c r="D9" s="6"/>
      <c r="E9" s="5"/>
      <c r="F9" s="31"/>
      <c r="G9" s="5"/>
      <c r="H9" s="5"/>
      <c r="I9" s="32"/>
      <c r="J9" s="33"/>
    </row>
    <row r="10" spans="1:10" ht="12.75">
      <c r="A10" s="30">
        <v>7</v>
      </c>
      <c r="B10" s="5"/>
      <c r="C10" s="6"/>
      <c r="D10" s="6"/>
      <c r="E10" s="5"/>
      <c r="F10" s="31"/>
      <c r="G10" s="5"/>
      <c r="H10" s="5"/>
      <c r="I10" s="32"/>
      <c r="J10" s="33"/>
    </row>
    <row r="11" spans="1:10" ht="12.75">
      <c r="A11" s="30">
        <v>8</v>
      </c>
      <c r="B11" s="5"/>
      <c r="C11" s="6"/>
      <c r="D11" s="6"/>
      <c r="E11" s="5"/>
      <c r="F11" s="31"/>
      <c r="G11" s="5"/>
      <c r="H11" s="5"/>
      <c r="I11" s="32"/>
      <c r="J11" s="33"/>
    </row>
    <row r="12" spans="1:10" ht="12.75">
      <c r="A12" s="30">
        <v>9</v>
      </c>
      <c r="B12" s="5"/>
      <c r="C12" s="6"/>
      <c r="D12" s="6"/>
      <c r="E12" s="5"/>
      <c r="F12" s="31"/>
      <c r="G12" s="5"/>
      <c r="H12" s="5"/>
      <c r="I12" s="32"/>
      <c r="J12" s="33"/>
    </row>
    <row r="13" spans="1:10" ht="13.5" thickBot="1">
      <c r="A13" s="34">
        <v>10</v>
      </c>
      <c r="B13" s="35"/>
      <c r="C13" s="69"/>
      <c r="D13" s="69"/>
      <c r="E13" s="35"/>
      <c r="F13" s="36"/>
      <c r="G13" s="35"/>
      <c r="H13" s="35"/>
      <c r="I13" s="37"/>
      <c r="J13" s="33"/>
    </row>
    <row r="14" spans="1:10" ht="13.5" thickBot="1">
      <c r="A14" s="38"/>
      <c r="B14" s="39" t="s">
        <v>82</v>
      </c>
      <c r="C14" s="40">
        <f>SUM(C4:C13)</f>
        <v>0</v>
      </c>
      <c r="D14" s="41">
        <f>SUM(D4:D13)</f>
        <v>0</v>
      </c>
      <c r="E14" s="38"/>
      <c r="F14" s="42"/>
      <c r="G14" s="38"/>
      <c r="H14" s="38"/>
      <c r="I14" s="38"/>
      <c r="J14" s="33"/>
    </row>
    <row r="20" ht="13.5" thickBot="1">
      <c r="A20" s="21" t="s">
        <v>115</v>
      </c>
    </row>
    <row r="21" spans="1:9" ht="12.75">
      <c r="A21" s="43" t="s">
        <v>116</v>
      </c>
      <c r="B21" s="44"/>
      <c r="C21" s="44"/>
      <c r="D21" s="44"/>
      <c r="E21" s="44"/>
      <c r="F21" s="44"/>
      <c r="G21" s="44"/>
      <c r="H21" s="44"/>
      <c r="I21" s="45"/>
    </row>
    <row r="22" spans="1:9" ht="12.75">
      <c r="A22" s="46" t="s">
        <v>117</v>
      </c>
      <c r="B22" s="38"/>
      <c r="C22" s="38"/>
      <c r="D22" s="38"/>
      <c r="E22" s="38"/>
      <c r="F22" s="38"/>
      <c r="G22" s="38"/>
      <c r="H22" s="38"/>
      <c r="I22" s="47"/>
    </row>
    <row r="23" spans="1:9" ht="12.75">
      <c r="A23" s="46" t="s">
        <v>118</v>
      </c>
      <c r="B23" s="38"/>
      <c r="C23" s="38"/>
      <c r="D23" s="38"/>
      <c r="E23" s="38"/>
      <c r="F23" s="38"/>
      <c r="G23" s="38"/>
      <c r="H23" s="38"/>
      <c r="I23" s="47"/>
    </row>
    <row r="24" spans="1:9" ht="12.75">
      <c r="A24" s="46" t="s">
        <v>119</v>
      </c>
      <c r="B24" s="38"/>
      <c r="C24" s="38"/>
      <c r="D24" s="38"/>
      <c r="E24" s="38"/>
      <c r="F24" s="38"/>
      <c r="G24" s="38"/>
      <c r="H24" s="38"/>
      <c r="I24" s="47"/>
    </row>
    <row r="25" spans="1:9" ht="12.75">
      <c r="A25" s="46" t="s">
        <v>143</v>
      </c>
      <c r="B25" s="38"/>
      <c r="C25" s="38"/>
      <c r="D25" s="38"/>
      <c r="E25" s="38"/>
      <c r="F25" s="38"/>
      <c r="G25" s="38"/>
      <c r="H25" s="38"/>
      <c r="I25" s="47"/>
    </row>
    <row r="26" spans="1:9" ht="12.75">
      <c r="A26" s="46" t="s">
        <v>144</v>
      </c>
      <c r="B26" s="38"/>
      <c r="C26" s="38"/>
      <c r="D26" s="38"/>
      <c r="E26" s="38"/>
      <c r="F26" s="38"/>
      <c r="G26" s="38"/>
      <c r="H26" s="38"/>
      <c r="I26" s="47"/>
    </row>
    <row r="27" spans="1:9" ht="12.75">
      <c r="A27" s="46" t="s">
        <v>120</v>
      </c>
      <c r="B27" s="38"/>
      <c r="C27" s="38"/>
      <c r="D27" s="38"/>
      <c r="E27" s="38"/>
      <c r="F27" s="38"/>
      <c r="G27" s="38"/>
      <c r="H27" s="38"/>
      <c r="I27" s="47"/>
    </row>
    <row r="28" spans="1:9" ht="12.75">
      <c r="A28" s="48" t="s">
        <v>121</v>
      </c>
      <c r="B28" s="38"/>
      <c r="C28" s="38"/>
      <c r="D28" s="38"/>
      <c r="E28" s="38"/>
      <c r="F28" s="38"/>
      <c r="G28" s="38"/>
      <c r="H28" s="38"/>
      <c r="I28" s="47"/>
    </row>
    <row r="29" spans="1:9" ht="12.75">
      <c r="A29" s="46" t="s">
        <v>122</v>
      </c>
      <c r="B29" s="38"/>
      <c r="C29" s="38"/>
      <c r="D29" s="38"/>
      <c r="E29" s="38"/>
      <c r="F29" s="38"/>
      <c r="G29" s="38"/>
      <c r="H29" s="38"/>
      <c r="I29" s="47"/>
    </row>
    <row r="30" spans="1:9" ht="13.5" thickBot="1">
      <c r="A30" s="49" t="s">
        <v>123</v>
      </c>
      <c r="B30" s="50"/>
      <c r="C30" s="50"/>
      <c r="D30" s="50"/>
      <c r="E30" s="50"/>
      <c r="F30" s="50"/>
      <c r="G30" s="50"/>
      <c r="H30" s="50"/>
      <c r="I30" s="51"/>
    </row>
  </sheetData>
  <printOptions/>
  <pageMargins left="0.75" right="0.7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workbookViewId="0" topLeftCell="A77">
      <selection activeCell="E94" sqref="E94"/>
    </sheetView>
  </sheetViews>
  <sheetFormatPr defaultColWidth="9.140625" defaultRowHeight="12.75"/>
  <cols>
    <col min="1" max="1" width="13.28125" style="0" customWidth="1"/>
    <col min="2" max="2" width="16.28125" style="0" customWidth="1"/>
    <col min="4" max="4" width="0.42578125" style="0" customWidth="1"/>
    <col min="5" max="5" width="13.00390625" style="0" customWidth="1"/>
    <col min="6" max="6" width="12.57421875" style="0" customWidth="1"/>
    <col min="7" max="8" width="11.28125" style="0" customWidth="1"/>
    <col min="9" max="9" width="17.8515625" style="0" customWidth="1"/>
  </cols>
  <sheetData>
    <row r="1" spans="1:9" ht="12.75">
      <c r="A1" s="59" t="s">
        <v>12</v>
      </c>
      <c r="B1" s="52"/>
      <c r="C1" s="52"/>
      <c r="D1" s="52"/>
      <c r="E1" s="52"/>
      <c r="F1" s="99" t="s">
        <v>212</v>
      </c>
      <c r="G1" s="129"/>
      <c r="H1" s="130"/>
      <c r="I1" s="130"/>
    </row>
    <row r="2" spans="1:9" ht="12.75">
      <c r="A2" s="52"/>
      <c r="B2" s="52"/>
      <c r="C2" s="52"/>
      <c r="D2" s="52"/>
      <c r="E2" s="52"/>
      <c r="F2" s="52"/>
      <c r="G2" s="52"/>
      <c r="H2" s="53"/>
      <c r="I2" s="53"/>
    </row>
    <row r="3" spans="1:9" ht="12.75">
      <c r="A3" s="54" t="s">
        <v>13</v>
      </c>
      <c r="B3" s="52"/>
      <c r="C3" s="52"/>
      <c r="D3" s="52"/>
      <c r="E3" s="55"/>
      <c r="F3" s="52"/>
      <c r="G3" s="52"/>
      <c r="H3" s="56" t="s">
        <v>85</v>
      </c>
      <c r="I3" s="56" t="s">
        <v>86</v>
      </c>
    </row>
    <row r="4" spans="1:9" ht="12.75">
      <c r="A4" s="52"/>
      <c r="B4" s="52" t="s">
        <v>14</v>
      </c>
      <c r="C4" s="52"/>
      <c r="D4" s="52"/>
      <c r="E4" s="81"/>
      <c r="F4" s="52"/>
      <c r="G4" s="52"/>
      <c r="H4" s="53"/>
      <c r="I4" s="53"/>
    </row>
    <row r="5" spans="1:9" ht="12.75">
      <c r="A5" s="52"/>
      <c r="B5" s="52" t="s">
        <v>15</v>
      </c>
      <c r="C5" s="52"/>
      <c r="D5" s="52"/>
      <c r="E5" s="81"/>
      <c r="F5" s="52"/>
      <c r="G5" s="52"/>
      <c r="H5" s="53"/>
      <c r="I5" s="53"/>
    </row>
    <row r="6" spans="1:9" ht="12.75">
      <c r="A6" s="52"/>
      <c r="B6" s="52" t="s">
        <v>16</v>
      </c>
      <c r="C6" s="52"/>
      <c r="D6" s="52"/>
      <c r="E6" s="81"/>
      <c r="F6" s="52"/>
      <c r="G6" s="52"/>
      <c r="H6" s="53"/>
      <c r="I6" s="53"/>
    </row>
    <row r="7" spans="1:9" ht="12.75">
      <c r="A7" s="52"/>
      <c r="B7" s="52" t="s">
        <v>17</v>
      </c>
      <c r="C7" s="52"/>
      <c r="D7" s="52"/>
      <c r="E7" s="81"/>
      <c r="F7" s="55"/>
      <c r="G7" s="52"/>
      <c r="H7" s="53"/>
      <c r="I7" s="53"/>
    </row>
    <row r="8" spans="1:9" ht="12.75">
      <c r="A8" s="52"/>
      <c r="B8" s="52"/>
      <c r="C8" s="52"/>
      <c r="D8" s="52"/>
      <c r="E8" s="55"/>
      <c r="F8" s="55"/>
      <c r="G8" s="52"/>
      <c r="H8" s="53"/>
      <c r="I8" s="53"/>
    </row>
    <row r="9" spans="1:9" ht="12.75">
      <c r="A9" s="54" t="s">
        <v>18</v>
      </c>
      <c r="B9" s="52"/>
      <c r="C9" s="52"/>
      <c r="D9" s="52"/>
      <c r="E9" s="55"/>
      <c r="F9" s="55">
        <f>SUM(E4:E7)</f>
        <v>0</v>
      </c>
      <c r="G9" s="52"/>
      <c r="H9" s="83">
        <v>1</v>
      </c>
      <c r="I9" s="84">
        <v>1</v>
      </c>
    </row>
    <row r="10" spans="1:9" ht="12.75">
      <c r="A10" s="52"/>
      <c r="B10" s="52"/>
      <c r="C10" s="52"/>
      <c r="D10" s="52"/>
      <c r="E10" s="55"/>
      <c r="F10" s="55"/>
      <c r="G10" s="52"/>
      <c r="H10" s="85"/>
      <c r="I10" s="85"/>
    </row>
    <row r="11" spans="1:9" ht="12.75">
      <c r="A11" s="54" t="s">
        <v>19</v>
      </c>
      <c r="B11" s="52"/>
      <c r="C11" s="52"/>
      <c r="D11" s="52"/>
      <c r="E11" s="55"/>
      <c r="F11" s="81"/>
      <c r="G11" s="57">
        <f>F9-F11</f>
        <v>0</v>
      </c>
      <c r="H11" s="86" t="e">
        <f>F11/F9</f>
        <v>#DIV/0!</v>
      </c>
      <c r="I11" s="85" t="s">
        <v>83</v>
      </c>
    </row>
    <row r="12" spans="1:9" ht="12.75">
      <c r="A12" s="52"/>
      <c r="B12" s="52"/>
      <c r="C12" s="52"/>
      <c r="D12" s="52"/>
      <c r="E12" s="55"/>
      <c r="F12" s="55"/>
      <c r="G12" s="52"/>
      <c r="H12" s="85"/>
      <c r="I12" s="85"/>
    </row>
    <row r="13" spans="1:9" ht="12.75">
      <c r="A13" s="59" t="s">
        <v>20</v>
      </c>
      <c r="B13" s="52" t="s">
        <v>21</v>
      </c>
      <c r="C13" s="52"/>
      <c r="D13" s="52"/>
      <c r="E13" s="81"/>
      <c r="F13" s="55"/>
      <c r="G13" s="52"/>
      <c r="H13" s="85"/>
      <c r="I13" s="85"/>
    </row>
    <row r="14" spans="1:9" ht="12.75">
      <c r="A14" s="52"/>
      <c r="B14" s="52" t="s">
        <v>22</v>
      </c>
      <c r="C14" s="52"/>
      <c r="D14" s="52"/>
      <c r="E14" s="81"/>
      <c r="F14" s="55"/>
      <c r="G14" s="52"/>
      <c r="H14" s="85"/>
      <c r="I14" s="85"/>
    </row>
    <row r="15" spans="1:9" ht="12.75">
      <c r="A15" s="52"/>
      <c r="B15" s="52" t="s">
        <v>23</v>
      </c>
      <c r="C15" s="52"/>
      <c r="D15" s="52"/>
      <c r="E15" s="81"/>
      <c r="F15" s="55"/>
      <c r="G15" s="52"/>
      <c r="H15" s="85"/>
      <c r="I15" s="85"/>
    </row>
    <row r="16" spans="1:9" ht="12.75">
      <c r="A16" s="52"/>
      <c r="B16" s="52" t="s">
        <v>24</v>
      </c>
      <c r="C16" s="52"/>
      <c r="D16" s="52"/>
      <c r="E16" s="81"/>
      <c r="F16" s="55"/>
      <c r="G16" s="52"/>
      <c r="H16" s="85"/>
      <c r="I16" s="85"/>
    </row>
    <row r="17" spans="1:9" ht="12.75">
      <c r="A17" s="52"/>
      <c r="B17" s="52" t="s">
        <v>17</v>
      </c>
      <c r="C17" s="52"/>
      <c r="D17" s="52"/>
      <c r="E17" s="81"/>
      <c r="F17" s="55"/>
      <c r="G17" s="52"/>
      <c r="H17" s="85"/>
      <c r="I17" s="85"/>
    </row>
    <row r="18" spans="1:9" ht="12.75">
      <c r="A18" s="52"/>
      <c r="B18" s="52" t="s">
        <v>25</v>
      </c>
      <c r="C18" s="52"/>
      <c r="D18" s="52"/>
      <c r="E18" s="81"/>
      <c r="F18" s="55"/>
      <c r="G18" s="52"/>
      <c r="H18" s="85"/>
      <c r="I18" s="85"/>
    </row>
    <row r="19" spans="1:9" ht="12.75">
      <c r="A19" s="54" t="s">
        <v>26</v>
      </c>
      <c r="B19" s="52"/>
      <c r="C19" s="52"/>
      <c r="D19" s="52"/>
      <c r="E19" s="55"/>
      <c r="F19" s="55">
        <f>SUM(E13:E18)</f>
        <v>0</v>
      </c>
      <c r="G19" s="57">
        <f>G11-F19</f>
        <v>0</v>
      </c>
      <c r="H19" s="86" t="e">
        <f>F19/F9</f>
        <v>#DIV/0!</v>
      </c>
      <c r="I19" s="85" t="s">
        <v>211</v>
      </c>
    </row>
    <row r="20" spans="1:9" ht="12.75">
      <c r="A20" s="52"/>
      <c r="B20" s="52"/>
      <c r="C20" s="52"/>
      <c r="D20" s="52"/>
      <c r="E20" s="55"/>
      <c r="F20" s="55"/>
      <c r="G20" s="52"/>
      <c r="H20" s="85"/>
      <c r="I20" s="85"/>
    </row>
    <row r="21" spans="1:9" ht="12.75">
      <c r="A21" s="54" t="s">
        <v>27</v>
      </c>
      <c r="B21" s="52"/>
      <c r="C21" s="52"/>
      <c r="D21" s="52"/>
      <c r="E21" s="55"/>
      <c r="F21" s="55"/>
      <c r="G21" s="52"/>
      <c r="H21" s="85"/>
      <c r="I21" s="85"/>
    </row>
    <row r="22" spans="1:9" ht="12.75">
      <c r="A22" s="52"/>
      <c r="B22" s="52" t="s">
        <v>28</v>
      </c>
      <c r="C22" s="52"/>
      <c r="D22" s="52"/>
      <c r="E22" s="81"/>
      <c r="F22" s="55"/>
      <c r="G22" s="52"/>
      <c r="H22" s="85"/>
      <c r="I22" s="85"/>
    </row>
    <row r="23" spans="1:9" ht="12.75">
      <c r="A23" s="52"/>
      <c r="B23" s="52" t="s">
        <v>29</v>
      </c>
      <c r="C23" s="52"/>
      <c r="D23" s="52"/>
      <c r="E23" s="81"/>
      <c r="F23" s="55"/>
      <c r="G23" s="52"/>
      <c r="H23" s="86" t="e">
        <f>E23/F9</f>
        <v>#DIV/0!</v>
      </c>
      <c r="I23" s="85" t="s">
        <v>87</v>
      </c>
    </row>
    <row r="24" spans="1:9" ht="12.75">
      <c r="A24" s="52"/>
      <c r="B24" s="52" t="s">
        <v>30</v>
      </c>
      <c r="C24" s="52"/>
      <c r="D24" s="52"/>
      <c r="E24" s="81"/>
      <c r="F24" s="55"/>
      <c r="G24" s="52"/>
      <c r="H24" s="85"/>
      <c r="I24" s="85"/>
    </row>
    <row r="25" spans="1:9" ht="12.75">
      <c r="A25" s="52"/>
      <c r="B25" s="52" t="s">
        <v>31</v>
      </c>
      <c r="C25" s="52"/>
      <c r="D25" s="52"/>
      <c r="E25" s="81"/>
      <c r="F25" s="55"/>
      <c r="G25" s="52"/>
      <c r="H25" s="85"/>
      <c r="I25" s="85"/>
    </row>
    <row r="26" spans="1:9" ht="12.75">
      <c r="A26" s="52"/>
      <c r="B26" s="52"/>
      <c r="C26" s="52"/>
      <c r="D26" s="52"/>
      <c r="E26" s="55"/>
      <c r="F26" s="55"/>
      <c r="G26" s="52"/>
      <c r="H26" s="85"/>
      <c r="I26" s="85"/>
    </row>
    <row r="27" spans="1:9" ht="12.75">
      <c r="A27" s="54" t="s">
        <v>32</v>
      </c>
      <c r="B27" s="52"/>
      <c r="C27" s="52"/>
      <c r="D27" s="52"/>
      <c r="E27" s="55"/>
      <c r="F27" s="55">
        <f>SUM(E22:E25)</f>
        <v>0</v>
      </c>
      <c r="G27" s="52"/>
      <c r="H27" s="86"/>
      <c r="I27" s="85"/>
    </row>
    <row r="28" spans="1:9" ht="12.75">
      <c r="A28" s="52"/>
      <c r="B28" s="52"/>
      <c r="C28" s="52"/>
      <c r="D28" s="52"/>
      <c r="E28" s="55"/>
      <c r="F28" s="55"/>
      <c r="G28" s="52"/>
      <c r="H28" s="85"/>
      <c r="I28" s="85"/>
    </row>
    <row r="29" spans="1:9" ht="12.75">
      <c r="A29" s="54" t="s">
        <v>33</v>
      </c>
      <c r="B29" s="52"/>
      <c r="C29" s="52"/>
      <c r="D29" s="52"/>
      <c r="E29" s="55"/>
      <c r="F29" s="55"/>
      <c r="G29" s="57">
        <f>G19-F27</f>
        <v>0</v>
      </c>
      <c r="H29" s="85"/>
      <c r="I29" s="85"/>
    </row>
    <row r="30" spans="1:9" ht="12.75">
      <c r="A30" s="52"/>
      <c r="B30" s="52"/>
      <c r="C30" s="52"/>
      <c r="D30" s="52"/>
      <c r="E30" s="55"/>
      <c r="F30" s="55"/>
      <c r="G30" s="57"/>
      <c r="H30" s="86"/>
      <c r="I30" s="85"/>
    </row>
    <row r="31" spans="1:9" ht="12.75">
      <c r="A31" s="54" t="s">
        <v>34</v>
      </c>
      <c r="B31" s="52"/>
      <c r="C31" s="52"/>
      <c r="D31" s="52"/>
      <c r="E31" s="55"/>
      <c r="F31" s="55"/>
      <c r="G31" s="52"/>
      <c r="H31" s="85"/>
      <c r="I31" s="85"/>
    </row>
    <row r="32" spans="1:9" ht="12.75">
      <c r="A32" s="52" t="s">
        <v>35</v>
      </c>
      <c r="B32" s="52" t="s">
        <v>36</v>
      </c>
      <c r="C32" s="52"/>
      <c r="D32" s="52"/>
      <c r="E32" s="55"/>
      <c r="F32" s="55"/>
      <c r="G32" s="52"/>
      <c r="H32" s="85"/>
      <c r="I32" s="85"/>
    </row>
    <row r="33" spans="1:10" ht="12.75">
      <c r="A33" s="52"/>
      <c r="B33" s="52"/>
      <c r="C33" s="52" t="s">
        <v>37</v>
      </c>
      <c r="D33" s="52"/>
      <c r="E33" s="81"/>
      <c r="F33" s="55"/>
      <c r="G33" s="52"/>
      <c r="H33" s="85"/>
      <c r="I33" s="85" t="s">
        <v>88</v>
      </c>
      <c r="J33" s="88"/>
    </row>
    <row r="34" spans="1:10" ht="12.75">
      <c r="A34" s="52"/>
      <c r="B34" s="52"/>
      <c r="C34" s="52" t="s">
        <v>38</v>
      </c>
      <c r="D34" s="52"/>
      <c r="E34" s="81"/>
      <c r="F34" s="55"/>
      <c r="G34" s="52"/>
      <c r="H34" s="86" t="e">
        <f>SUM(E33:E35)/F9</f>
        <v>#DIV/0!</v>
      </c>
      <c r="I34" s="87" t="s">
        <v>84</v>
      </c>
      <c r="J34" s="88"/>
    </row>
    <row r="35" spans="1:9" ht="12.75">
      <c r="A35" s="52"/>
      <c r="B35" s="52"/>
      <c r="C35" s="52" t="s">
        <v>17</v>
      </c>
      <c r="D35" s="52"/>
      <c r="E35" s="81"/>
      <c r="F35" s="55"/>
      <c r="G35" s="52"/>
      <c r="H35" s="85"/>
      <c r="I35" s="85"/>
    </row>
    <row r="36" spans="1:9" ht="12.75">
      <c r="A36" s="52"/>
      <c r="B36" s="52" t="s">
        <v>39</v>
      </c>
      <c r="C36" s="52"/>
      <c r="D36" s="52"/>
      <c r="E36" s="81"/>
      <c r="F36" s="55"/>
      <c r="G36" s="52"/>
      <c r="H36" s="85"/>
      <c r="I36" s="85"/>
    </row>
    <row r="37" spans="1:9" ht="12.75">
      <c r="A37" s="52"/>
      <c r="B37" s="52" t="s">
        <v>40</v>
      </c>
      <c r="C37" s="52"/>
      <c r="D37" s="52"/>
      <c r="E37" s="81"/>
      <c r="F37" s="55"/>
      <c r="G37" s="52"/>
      <c r="H37" s="85"/>
      <c r="I37" s="85"/>
    </row>
    <row r="38" spans="1:9" ht="12.75">
      <c r="A38" s="52"/>
      <c r="B38" s="52" t="s">
        <v>41</v>
      </c>
      <c r="C38" s="52"/>
      <c r="D38" s="52"/>
      <c r="E38" s="81"/>
      <c r="F38" s="55"/>
      <c r="G38" s="52"/>
      <c r="H38" s="85"/>
      <c r="I38" s="85"/>
    </row>
    <row r="39" spans="1:9" ht="12.75">
      <c r="A39" s="54" t="s">
        <v>42</v>
      </c>
      <c r="B39" s="52"/>
      <c r="C39" s="52"/>
      <c r="D39" s="52"/>
      <c r="E39" s="55"/>
      <c r="F39" s="55">
        <f>SUM(E33:E38)</f>
        <v>0</v>
      </c>
      <c r="G39" s="57">
        <f>G29-F39</f>
        <v>0</v>
      </c>
      <c r="H39" s="86" t="e">
        <f>F39/F9</f>
        <v>#DIV/0!</v>
      </c>
      <c r="I39" s="84">
        <v>0.5</v>
      </c>
    </row>
    <row r="40" spans="1:9" ht="12.75">
      <c r="A40" s="52"/>
      <c r="B40" s="52"/>
      <c r="C40" s="52"/>
      <c r="D40" s="52"/>
      <c r="E40" s="55"/>
      <c r="F40" s="55"/>
      <c r="G40" s="52"/>
      <c r="H40" s="85"/>
      <c r="I40" s="85"/>
    </row>
    <row r="41" spans="1:9" ht="12.75">
      <c r="A41" s="54" t="s">
        <v>43</v>
      </c>
      <c r="B41" s="52"/>
      <c r="C41" s="52"/>
      <c r="D41" s="52"/>
      <c r="E41" s="81"/>
      <c r="F41" s="55">
        <f>E41</f>
        <v>0</v>
      </c>
      <c r="G41" s="57">
        <f>G39-E41</f>
        <v>0</v>
      </c>
      <c r="H41" s="86" t="e">
        <f>F41/F9</f>
        <v>#DIV/0!</v>
      </c>
      <c r="I41" s="85" t="s">
        <v>105</v>
      </c>
    </row>
    <row r="42" spans="1:9" ht="12.75">
      <c r="A42" s="52"/>
      <c r="B42" s="52"/>
      <c r="C42" s="52"/>
      <c r="D42" s="52"/>
      <c r="E42" s="55"/>
      <c r="F42" s="55"/>
      <c r="G42" s="52"/>
      <c r="H42" s="86"/>
      <c r="I42" s="84"/>
    </row>
    <row r="43" spans="1:9" ht="12.75">
      <c r="A43" s="54" t="s">
        <v>44</v>
      </c>
      <c r="B43" s="52"/>
      <c r="C43" s="52"/>
      <c r="D43" s="52"/>
      <c r="E43" s="55"/>
      <c r="F43" s="55"/>
      <c r="G43" s="52"/>
      <c r="H43" s="83"/>
      <c r="I43" s="85"/>
    </row>
    <row r="44" spans="1:9" ht="12.75">
      <c r="A44" s="52"/>
      <c r="B44" s="52" t="s">
        <v>45</v>
      </c>
      <c r="C44" s="52"/>
      <c r="D44" s="52"/>
      <c r="E44" s="81"/>
      <c r="F44" s="55"/>
      <c r="G44" s="52"/>
      <c r="H44" s="85"/>
      <c r="I44" s="85"/>
    </row>
    <row r="45" spans="1:9" ht="12.75">
      <c r="A45" s="52"/>
      <c r="B45" s="52" t="s">
        <v>46</v>
      </c>
      <c r="C45" s="52"/>
      <c r="D45" s="52"/>
      <c r="E45" s="81"/>
      <c r="F45" s="55"/>
      <c r="G45" s="52"/>
      <c r="H45" s="85"/>
      <c r="I45" s="85"/>
    </row>
    <row r="46" spans="1:9" ht="12.75">
      <c r="A46" s="52"/>
      <c r="B46" s="52" t="s">
        <v>47</v>
      </c>
      <c r="C46" s="52"/>
      <c r="D46" s="52"/>
      <c r="E46" s="81"/>
      <c r="F46" s="55"/>
      <c r="G46" s="52"/>
      <c r="H46" s="85"/>
      <c r="I46" s="85"/>
    </row>
    <row r="47" spans="1:9" ht="12.75">
      <c r="A47" s="52"/>
      <c r="B47" s="52" t="s">
        <v>48</v>
      </c>
      <c r="C47" s="52"/>
      <c r="D47" s="52"/>
      <c r="E47" s="81"/>
      <c r="F47" s="55"/>
      <c r="G47" s="52"/>
      <c r="H47" s="85"/>
      <c r="I47" s="85"/>
    </row>
    <row r="48" spans="1:9" ht="12.75">
      <c r="A48" s="52"/>
      <c r="B48" s="52" t="s">
        <v>49</v>
      </c>
      <c r="C48" s="52"/>
      <c r="D48" s="52"/>
      <c r="E48" s="81"/>
      <c r="F48" s="55"/>
      <c r="G48" s="52"/>
      <c r="H48" s="85"/>
      <c r="I48" s="85"/>
    </row>
    <row r="49" spans="1:9" ht="12.75">
      <c r="A49" s="52"/>
      <c r="B49" s="52" t="s">
        <v>50</v>
      </c>
      <c r="C49" s="52"/>
      <c r="D49" s="52"/>
      <c r="E49" s="81"/>
      <c r="F49" s="55"/>
      <c r="G49" s="52"/>
      <c r="H49" s="85"/>
      <c r="I49" s="85"/>
    </row>
    <row r="50" spans="1:9" ht="12.75">
      <c r="A50" s="54" t="s">
        <v>51</v>
      </c>
      <c r="B50" s="52"/>
      <c r="C50" s="52"/>
      <c r="D50" s="52"/>
      <c r="E50" s="55"/>
      <c r="F50" s="55">
        <f>SUM(E44:E49)</f>
        <v>0</v>
      </c>
      <c r="G50" s="57">
        <f>G41-F50</f>
        <v>0</v>
      </c>
      <c r="H50" s="86" t="e">
        <f>F50/F9</f>
        <v>#DIV/0!</v>
      </c>
      <c r="I50" s="84" t="s">
        <v>104</v>
      </c>
    </row>
    <row r="51" spans="1:9" ht="12.75">
      <c r="A51" s="52"/>
      <c r="B51" s="52"/>
      <c r="C51" s="52"/>
      <c r="D51" s="52"/>
      <c r="E51" s="55"/>
      <c r="F51" s="55"/>
      <c r="G51" s="52"/>
      <c r="H51" s="85"/>
      <c r="I51" s="85"/>
    </row>
    <row r="52" spans="1:9" ht="12.75">
      <c r="A52" s="54" t="s">
        <v>52</v>
      </c>
      <c r="B52" s="52"/>
      <c r="C52" s="52"/>
      <c r="D52" s="52"/>
      <c r="E52" s="55"/>
      <c r="F52" s="55"/>
      <c r="G52" s="52"/>
      <c r="H52" s="85"/>
      <c r="I52" s="85"/>
    </row>
    <row r="53" spans="1:9" ht="12.75">
      <c r="A53" s="52"/>
      <c r="B53" s="52" t="s">
        <v>53</v>
      </c>
      <c r="C53" s="52"/>
      <c r="D53" s="52"/>
      <c r="E53" s="81"/>
      <c r="F53" s="55"/>
      <c r="G53" s="52"/>
      <c r="H53" s="85"/>
      <c r="I53" s="85"/>
    </row>
    <row r="54" spans="1:9" ht="12.75">
      <c r="A54" s="52"/>
      <c r="B54" s="52" t="s">
        <v>54</v>
      </c>
      <c r="C54" s="52"/>
      <c r="D54" s="52"/>
      <c r="E54" s="81"/>
      <c r="F54" s="55"/>
      <c r="G54" s="52"/>
      <c r="H54" s="85"/>
      <c r="I54" s="85"/>
    </row>
    <row r="55" spans="1:9" ht="12.75">
      <c r="A55" s="52"/>
      <c r="B55" s="52" t="s">
        <v>55</v>
      </c>
      <c r="C55" s="52"/>
      <c r="D55" s="52"/>
      <c r="E55" s="81"/>
      <c r="F55" s="55"/>
      <c r="G55" s="52"/>
      <c r="H55" s="85"/>
      <c r="I55" s="85"/>
    </row>
    <row r="56" spans="1:9" ht="12.75">
      <c r="A56" s="52"/>
      <c r="B56" s="52" t="s">
        <v>56</v>
      </c>
      <c r="C56" s="52"/>
      <c r="D56" s="52"/>
      <c r="E56" s="81"/>
      <c r="F56" s="55"/>
      <c r="G56" s="52"/>
      <c r="H56" s="85"/>
      <c r="I56" s="85"/>
    </row>
    <row r="57" spans="1:9" ht="12.75">
      <c r="A57" s="52"/>
      <c r="B57" s="52" t="s">
        <v>57</v>
      </c>
      <c r="C57" s="52"/>
      <c r="D57" s="52"/>
      <c r="E57" s="81"/>
      <c r="F57" s="55"/>
      <c r="G57" s="52"/>
      <c r="H57" s="85"/>
      <c r="I57" s="85"/>
    </row>
    <row r="58" spans="1:9" ht="12.75">
      <c r="A58" s="52"/>
      <c r="B58" s="52" t="s">
        <v>17</v>
      </c>
      <c r="C58" s="52"/>
      <c r="D58" s="52"/>
      <c r="E58" s="81"/>
      <c r="F58" s="55"/>
      <c r="G58" s="52"/>
      <c r="H58" s="85"/>
      <c r="I58" s="85"/>
    </row>
    <row r="59" spans="1:9" ht="12.75">
      <c r="A59" s="54" t="s">
        <v>58</v>
      </c>
      <c r="B59" s="52"/>
      <c r="C59" s="52"/>
      <c r="D59" s="52"/>
      <c r="E59" s="55"/>
      <c r="F59" s="55">
        <f>SUM(E53:E58)</f>
        <v>0</v>
      </c>
      <c r="G59" s="57">
        <f>G50-F59</f>
        <v>0</v>
      </c>
      <c r="H59" s="86" t="e">
        <f>F59/F9</f>
        <v>#DIV/0!</v>
      </c>
      <c r="I59" s="84">
        <v>0.04</v>
      </c>
    </row>
    <row r="60" spans="1:9" ht="12.75">
      <c r="A60" s="52"/>
      <c r="B60" s="52"/>
      <c r="C60" s="52"/>
      <c r="D60" s="52"/>
      <c r="E60" s="55"/>
      <c r="F60" s="55"/>
      <c r="G60" s="52"/>
      <c r="H60" s="85"/>
      <c r="I60" s="85"/>
    </row>
    <row r="61" spans="1:9" ht="12.75">
      <c r="A61" s="54" t="s">
        <v>59</v>
      </c>
      <c r="B61" s="52"/>
      <c r="C61" s="52"/>
      <c r="D61" s="52"/>
      <c r="E61" s="55"/>
      <c r="F61" s="55"/>
      <c r="G61" s="52"/>
      <c r="H61" s="85"/>
      <c r="I61" s="85"/>
    </row>
    <row r="62" spans="1:9" ht="12.75">
      <c r="A62" s="52"/>
      <c r="B62" s="52" t="s">
        <v>136</v>
      </c>
      <c r="C62" s="52"/>
      <c r="D62" s="52"/>
      <c r="E62" s="81"/>
      <c r="F62" s="55"/>
      <c r="G62" s="52"/>
      <c r="H62" s="85"/>
      <c r="I62" s="85"/>
    </row>
    <row r="63" spans="1:9" ht="12.75">
      <c r="A63" s="52"/>
      <c r="B63" s="52" t="s">
        <v>137</v>
      </c>
      <c r="C63" s="52"/>
      <c r="D63" s="52"/>
      <c r="E63" s="81"/>
      <c r="F63" s="55"/>
      <c r="G63" s="52"/>
      <c r="H63" s="85"/>
      <c r="I63" s="85"/>
    </row>
    <row r="64" spans="1:9" ht="12.75">
      <c r="A64" s="52"/>
      <c r="B64" s="52" t="s">
        <v>138</v>
      </c>
      <c r="C64" s="52"/>
      <c r="D64" s="52"/>
      <c r="E64" s="81"/>
      <c r="F64" s="55"/>
      <c r="G64" s="52"/>
      <c r="H64" s="85"/>
      <c r="I64" s="85"/>
    </row>
    <row r="65" spans="1:9" ht="12.75">
      <c r="A65" s="52"/>
      <c r="B65" s="52" t="s">
        <v>139</v>
      </c>
      <c r="C65" s="52"/>
      <c r="D65" s="52"/>
      <c r="E65" s="81"/>
      <c r="F65" s="55"/>
      <c r="G65" s="52"/>
      <c r="H65" s="85"/>
      <c r="I65" s="85"/>
    </row>
    <row r="66" spans="1:9" ht="12.75">
      <c r="A66" s="52"/>
      <c r="B66" s="52"/>
      <c r="C66" s="52"/>
      <c r="D66" s="52"/>
      <c r="E66" s="81"/>
      <c r="F66" s="55"/>
      <c r="G66" s="52"/>
      <c r="H66" s="85"/>
      <c r="I66" s="85"/>
    </row>
    <row r="67" spans="1:9" ht="12.75">
      <c r="A67" s="52"/>
      <c r="B67" s="52"/>
      <c r="C67" s="52"/>
      <c r="D67" s="52"/>
      <c r="E67" s="81"/>
      <c r="F67" s="55"/>
      <c r="G67" s="52"/>
      <c r="H67" s="85"/>
      <c r="I67" s="85"/>
    </row>
    <row r="68" spans="1:9" ht="12.75">
      <c r="A68" s="52"/>
      <c r="B68" s="52"/>
      <c r="C68" s="52"/>
      <c r="D68" s="52"/>
      <c r="E68" s="81"/>
      <c r="F68" s="55"/>
      <c r="G68" s="52"/>
      <c r="H68" s="85"/>
      <c r="I68" s="85"/>
    </row>
    <row r="69" spans="1:9" ht="12.75">
      <c r="A69" s="52"/>
      <c r="B69" s="52"/>
      <c r="C69" s="52"/>
      <c r="D69" s="52"/>
      <c r="E69" s="81"/>
      <c r="F69" s="55"/>
      <c r="G69" s="52"/>
      <c r="H69" s="85"/>
      <c r="I69" s="85"/>
    </row>
    <row r="70" spans="1:9" ht="12.75">
      <c r="A70" s="52"/>
      <c r="B70" s="52"/>
      <c r="C70" s="52"/>
      <c r="D70" s="52"/>
      <c r="E70" s="81"/>
      <c r="F70" s="55"/>
      <c r="G70" s="52"/>
      <c r="H70" s="85"/>
      <c r="I70" s="85"/>
    </row>
    <row r="71" spans="1:9" ht="12.75">
      <c r="A71" s="52"/>
      <c r="B71" s="52"/>
      <c r="C71" s="52"/>
      <c r="D71" s="52"/>
      <c r="E71" s="81"/>
      <c r="F71" s="55"/>
      <c r="G71" s="52"/>
      <c r="H71" s="85"/>
      <c r="I71" s="85"/>
    </row>
    <row r="72" spans="1:9" ht="12.75">
      <c r="A72" s="54"/>
      <c r="B72" s="52"/>
      <c r="C72" s="52"/>
      <c r="D72" s="52"/>
      <c r="E72" s="81"/>
      <c r="F72" s="55"/>
      <c r="G72" s="52"/>
      <c r="H72" s="85"/>
      <c r="I72" s="85"/>
    </row>
    <row r="73" spans="1:9" ht="12.75">
      <c r="A73" s="54" t="s">
        <v>60</v>
      </c>
      <c r="B73" s="52"/>
      <c r="C73" s="52"/>
      <c r="D73" s="52"/>
      <c r="E73" s="55"/>
      <c r="F73" s="55">
        <f>SUM(E62:E72)</f>
        <v>0</v>
      </c>
      <c r="G73" s="57">
        <f>G59-F73</f>
        <v>0</v>
      </c>
      <c r="H73" s="86" t="e">
        <f>F73/F9</f>
        <v>#DIV/0!</v>
      </c>
      <c r="I73" s="84">
        <v>0.05</v>
      </c>
    </row>
    <row r="74" spans="1:9" ht="12.75">
      <c r="A74" s="52"/>
      <c r="B74" s="52"/>
      <c r="C74" s="52"/>
      <c r="D74" s="52"/>
      <c r="E74" s="55"/>
      <c r="F74" s="55"/>
      <c r="G74" s="52"/>
      <c r="H74" s="85"/>
      <c r="I74" s="85"/>
    </row>
    <row r="75" spans="1:9" ht="12.75">
      <c r="A75" s="54" t="s">
        <v>61</v>
      </c>
      <c r="B75" s="52"/>
      <c r="C75" s="52"/>
      <c r="D75" s="52"/>
      <c r="E75" s="55"/>
      <c r="F75" s="55"/>
      <c r="G75" s="52"/>
      <c r="H75" s="85"/>
      <c r="I75" s="85"/>
    </row>
    <row r="76" spans="1:9" ht="12.75">
      <c r="A76" s="52"/>
      <c r="B76" s="52" t="s">
        <v>62</v>
      </c>
      <c r="C76" s="52"/>
      <c r="D76" s="52"/>
      <c r="E76" s="81"/>
      <c r="F76" s="55"/>
      <c r="G76" s="52"/>
      <c r="H76" s="86"/>
      <c r="I76" s="87"/>
    </row>
    <row r="77" spans="1:9" ht="12.75">
      <c r="A77" s="52"/>
      <c r="B77" s="52" t="s">
        <v>63</v>
      </c>
      <c r="C77" s="52"/>
      <c r="D77" s="52"/>
      <c r="E77" s="81"/>
      <c r="F77" s="55"/>
      <c r="G77" s="52"/>
      <c r="H77" s="85"/>
      <c r="I77" s="85"/>
    </row>
    <row r="78" spans="1:9" ht="12.75">
      <c r="A78" s="52"/>
      <c r="B78" s="52" t="s">
        <v>64</v>
      </c>
      <c r="C78" s="52"/>
      <c r="D78" s="52"/>
      <c r="E78" s="81"/>
      <c r="F78" s="55"/>
      <c r="G78" s="52"/>
      <c r="H78" s="85"/>
      <c r="I78" s="85"/>
    </row>
    <row r="79" spans="1:9" ht="12.75">
      <c r="A79" s="52"/>
      <c r="B79" s="52" t="s">
        <v>65</v>
      </c>
      <c r="C79" s="52"/>
      <c r="D79" s="52"/>
      <c r="E79" s="81"/>
      <c r="F79" s="55"/>
      <c r="G79" s="52"/>
      <c r="H79" s="85"/>
      <c r="I79" s="85"/>
    </row>
    <row r="80" spans="1:9" ht="12.75">
      <c r="A80" s="54" t="s">
        <v>66</v>
      </c>
      <c r="B80" s="52"/>
      <c r="C80" s="52"/>
      <c r="D80" s="52"/>
      <c r="E80" s="55"/>
      <c r="F80" s="55">
        <f>SUM(E76:E79)</f>
        <v>0</v>
      </c>
      <c r="G80" s="57">
        <f>G73-F80</f>
        <v>0</v>
      </c>
      <c r="H80" s="86" t="e">
        <f>F80/F9</f>
        <v>#DIV/0!</v>
      </c>
      <c r="I80" s="84">
        <v>0.03</v>
      </c>
    </row>
    <row r="81" spans="1:9" ht="12.75">
      <c r="A81" s="52"/>
      <c r="B81" s="52"/>
      <c r="C81" s="52"/>
      <c r="D81" s="52"/>
      <c r="E81" s="55"/>
      <c r="F81" s="55"/>
      <c r="G81" s="52"/>
      <c r="H81" s="85"/>
      <c r="I81" s="85"/>
    </row>
    <row r="82" spans="1:9" ht="12.75">
      <c r="A82" s="54" t="s">
        <v>67</v>
      </c>
      <c r="B82" s="52"/>
      <c r="C82" s="52"/>
      <c r="D82" s="52"/>
      <c r="E82" s="81"/>
      <c r="F82" s="55"/>
      <c r="G82" s="52"/>
      <c r="H82" s="85"/>
      <c r="I82" s="85"/>
    </row>
    <row r="83" spans="1:9" ht="12.75">
      <c r="A83" s="52"/>
      <c r="B83" s="52"/>
      <c r="C83" s="52"/>
      <c r="D83" s="52"/>
      <c r="E83" s="55"/>
      <c r="F83" s="55"/>
      <c r="G83" s="52"/>
      <c r="H83" s="85"/>
      <c r="I83" s="85"/>
    </row>
    <row r="84" spans="1:9" ht="12.75">
      <c r="A84" s="54" t="s">
        <v>68</v>
      </c>
      <c r="B84" s="52"/>
      <c r="C84" s="52"/>
      <c r="D84" s="52"/>
      <c r="E84" s="81"/>
      <c r="F84" s="55"/>
      <c r="G84" s="52"/>
      <c r="H84" s="86" t="e">
        <f>E84/F9</f>
        <v>#DIV/0!</v>
      </c>
      <c r="I84" s="84">
        <v>0.03</v>
      </c>
    </row>
    <row r="85" spans="1:9" ht="12.75">
      <c r="A85" s="52"/>
      <c r="B85" s="52"/>
      <c r="C85" s="52"/>
      <c r="D85" s="52"/>
      <c r="E85" s="55"/>
      <c r="F85" s="55"/>
      <c r="G85" s="52"/>
      <c r="H85" s="85"/>
      <c r="I85" s="85"/>
    </row>
    <row r="86" spans="1:9" ht="12.75">
      <c r="A86" s="54" t="s">
        <v>69</v>
      </c>
      <c r="B86" s="52"/>
      <c r="C86" s="52"/>
      <c r="D86" s="52"/>
      <c r="E86" s="81"/>
      <c r="F86" s="55"/>
      <c r="G86" s="52"/>
      <c r="H86" s="86" t="e">
        <f>E86/F9</f>
        <v>#DIV/0!</v>
      </c>
      <c r="I86" s="84">
        <v>0.05</v>
      </c>
    </row>
    <row r="87" spans="1:9" ht="12.75">
      <c r="A87" s="52"/>
      <c r="B87" s="52"/>
      <c r="C87" s="52"/>
      <c r="D87" s="52"/>
      <c r="E87" s="55"/>
      <c r="F87" s="55"/>
      <c r="G87" s="52"/>
      <c r="H87" s="85"/>
      <c r="I87" s="85"/>
    </row>
    <row r="88" spans="1:9" ht="12.75">
      <c r="A88" s="54" t="s">
        <v>70</v>
      </c>
      <c r="B88" s="52"/>
      <c r="C88" s="52"/>
      <c r="D88" s="52"/>
      <c r="E88" s="55"/>
      <c r="F88" s="55"/>
      <c r="G88" s="52"/>
      <c r="H88" s="85"/>
      <c r="I88" s="85"/>
    </row>
    <row r="89" spans="1:9" ht="12.75">
      <c r="A89" s="52"/>
      <c r="B89" s="52" t="s">
        <v>71</v>
      </c>
      <c r="C89" s="52"/>
      <c r="D89" s="52"/>
      <c r="E89" s="81"/>
      <c r="F89" s="55"/>
      <c r="G89" s="52"/>
      <c r="H89" s="85"/>
      <c r="I89" s="85"/>
    </row>
    <row r="90" spans="1:9" ht="12.75">
      <c r="A90" s="52"/>
      <c r="B90" s="52" t="s">
        <v>72</v>
      </c>
      <c r="C90" s="52"/>
      <c r="D90" s="52"/>
      <c r="E90" s="81"/>
      <c r="F90" s="55"/>
      <c r="G90" s="52"/>
      <c r="H90" s="85"/>
      <c r="I90" s="85"/>
    </row>
    <row r="91" spans="1:9" ht="12.75">
      <c r="A91" s="52"/>
      <c r="B91" s="52" t="s">
        <v>17</v>
      </c>
      <c r="C91" s="52"/>
      <c r="D91" s="52"/>
      <c r="E91" s="81"/>
      <c r="F91" s="55"/>
      <c r="G91" s="52"/>
      <c r="H91" s="85"/>
      <c r="I91" s="85"/>
    </row>
    <row r="92" spans="1:9" ht="12.75">
      <c r="A92" s="54" t="s">
        <v>73</v>
      </c>
      <c r="B92" s="52"/>
      <c r="C92" s="52"/>
      <c r="D92" s="52"/>
      <c r="E92" s="55"/>
      <c r="F92" s="55">
        <f>SUM(E89:E91)</f>
        <v>0</v>
      </c>
      <c r="G92" s="52"/>
      <c r="H92" s="86" t="e">
        <f>F92/F9</f>
        <v>#DIV/0!</v>
      </c>
      <c r="I92" s="84">
        <v>0.03</v>
      </c>
    </row>
    <row r="93" spans="1:9" ht="12.75">
      <c r="A93" s="52"/>
      <c r="B93" s="52"/>
      <c r="C93" s="52"/>
      <c r="D93" s="52"/>
      <c r="E93" s="55"/>
      <c r="F93" s="55"/>
      <c r="G93" s="52"/>
      <c r="H93" s="85"/>
      <c r="I93" s="85"/>
    </row>
    <row r="94" spans="1:9" ht="12.75">
      <c r="A94" s="54" t="s">
        <v>74</v>
      </c>
      <c r="B94" s="52"/>
      <c r="C94" s="52"/>
      <c r="D94" s="52"/>
      <c r="E94" s="81"/>
      <c r="F94" s="55"/>
      <c r="G94" s="52"/>
      <c r="H94" s="53"/>
      <c r="I94" s="53"/>
    </row>
    <row r="95" spans="1:9" ht="12.75">
      <c r="A95" s="52"/>
      <c r="B95" s="52"/>
      <c r="C95" s="52"/>
      <c r="D95" s="52"/>
      <c r="E95" s="55"/>
      <c r="F95" s="55"/>
      <c r="G95" s="52"/>
      <c r="H95" s="53"/>
      <c r="I95" s="53"/>
    </row>
    <row r="96" spans="1:9" ht="12.75">
      <c r="A96" s="54" t="s">
        <v>140</v>
      </c>
      <c r="B96" s="52"/>
      <c r="C96" s="52"/>
      <c r="D96" s="52"/>
      <c r="E96" s="55"/>
      <c r="F96" s="55">
        <f>E82+E84+E86+F92+E94</f>
        <v>0</v>
      </c>
      <c r="G96" s="57">
        <f>G80-F96</f>
        <v>0</v>
      </c>
      <c r="H96" s="53"/>
      <c r="I96" s="53"/>
    </row>
    <row r="97" spans="1:9" ht="12.75">
      <c r="A97" s="52"/>
      <c r="B97" s="52"/>
      <c r="C97" s="52"/>
      <c r="D97" s="52"/>
      <c r="E97" s="82"/>
      <c r="F97" s="55"/>
      <c r="G97" s="52"/>
      <c r="H97" s="53"/>
      <c r="I97" s="53"/>
    </row>
    <row r="98" spans="1:9" ht="12.75">
      <c r="A98" s="52"/>
      <c r="B98" s="52"/>
      <c r="C98" s="52"/>
      <c r="D98" s="52"/>
      <c r="E98" s="82"/>
      <c r="F98" s="55"/>
      <c r="G98" s="52"/>
      <c r="H98" s="53"/>
      <c r="I98" s="53"/>
    </row>
    <row r="99" spans="1:9" ht="12.75">
      <c r="A99" s="52"/>
      <c r="B99" s="52"/>
      <c r="C99" s="52"/>
      <c r="D99" s="52"/>
      <c r="E99" s="82"/>
      <c r="F99" s="55"/>
      <c r="G99" s="52"/>
      <c r="H99" s="53"/>
      <c r="I99" s="53"/>
    </row>
    <row r="100" spans="1:9" ht="12.75">
      <c r="A100" s="54"/>
      <c r="B100" s="52"/>
      <c r="C100" s="52"/>
      <c r="D100" s="52"/>
      <c r="E100" s="82"/>
      <c r="F100" s="55"/>
      <c r="G100" s="52"/>
      <c r="H100" s="58"/>
      <c r="I100" s="53"/>
    </row>
    <row r="101" spans="1:9" ht="12.75">
      <c r="A101" s="59" t="s">
        <v>75</v>
      </c>
      <c r="B101" s="52"/>
      <c r="C101" s="52"/>
      <c r="D101" s="52"/>
      <c r="E101" s="55"/>
      <c r="F101" s="55">
        <f>SUM(F39:F96)</f>
        <v>0</v>
      </c>
      <c r="G101" s="52"/>
      <c r="H101" s="53"/>
      <c r="I101" s="53"/>
    </row>
    <row r="102" spans="1:9" ht="12.75">
      <c r="A102" s="59"/>
      <c r="B102" s="52"/>
      <c r="C102" s="52"/>
      <c r="D102" s="52"/>
      <c r="E102" s="55"/>
      <c r="F102" s="55"/>
      <c r="G102" s="52"/>
      <c r="H102" s="53"/>
      <c r="I102" s="53"/>
    </row>
    <row r="103" spans="1:9" ht="15">
      <c r="A103" s="54" t="s">
        <v>76</v>
      </c>
      <c r="B103" s="52"/>
      <c r="C103" s="52"/>
      <c r="D103" s="52"/>
      <c r="E103" s="55"/>
      <c r="F103" s="89">
        <f>G29-F101</f>
        <v>0</v>
      </c>
      <c r="G103" s="52"/>
      <c r="H103" s="53"/>
      <c r="I103" s="53"/>
    </row>
    <row r="104" spans="1:9" ht="12.75">
      <c r="A104" s="52"/>
      <c r="B104" s="52"/>
      <c r="C104" s="52"/>
      <c r="D104" s="52"/>
      <c r="E104" s="55"/>
      <c r="F104" s="55"/>
      <c r="G104" s="52"/>
      <c r="H104" s="53"/>
      <c r="I104" s="53"/>
    </row>
    <row r="105" spans="1:9" ht="12.75">
      <c r="A105" s="52"/>
      <c r="B105" s="52"/>
      <c r="C105" s="52"/>
      <c r="D105" s="52"/>
      <c r="E105" s="55"/>
      <c r="F105" s="55"/>
      <c r="G105" s="52"/>
      <c r="H105" s="53"/>
      <c r="I105" s="53"/>
    </row>
    <row r="106" spans="1:9" ht="12.75">
      <c r="A106" s="52"/>
      <c r="B106" s="52"/>
      <c r="C106" s="52"/>
      <c r="D106" s="52"/>
      <c r="E106" s="55"/>
      <c r="F106" s="55"/>
      <c r="G106" s="52"/>
      <c r="H106" s="53"/>
      <c r="I106" s="53"/>
    </row>
    <row r="107" spans="1:9" ht="12.75">
      <c r="A107" s="52"/>
      <c r="B107" s="52"/>
      <c r="C107" s="52"/>
      <c r="D107" s="52"/>
      <c r="E107" s="55"/>
      <c r="F107" s="55"/>
      <c r="G107" s="52"/>
      <c r="H107" s="53"/>
      <c r="I107" s="53"/>
    </row>
  </sheetData>
  <printOptions/>
  <pageMargins left="0.75" right="0.75" top="1" bottom="1" header="0.5" footer="0.5"/>
  <pageSetup fitToHeight="5" fitToWidth="1" horizontalDpi="300" verticalDpi="300" orientation="portrait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workbookViewId="0" topLeftCell="A1">
      <selection activeCell="E4" sqref="E4:E7"/>
    </sheetView>
  </sheetViews>
  <sheetFormatPr defaultColWidth="9.140625" defaultRowHeight="12.75"/>
  <cols>
    <col min="1" max="1" width="13.28125" style="0" customWidth="1"/>
    <col min="2" max="2" width="16.28125" style="0" customWidth="1"/>
    <col min="4" max="4" width="0.42578125" style="0" customWidth="1"/>
    <col min="5" max="5" width="13.00390625" style="0" customWidth="1"/>
    <col min="6" max="6" width="12.57421875" style="0" customWidth="1"/>
    <col min="7" max="8" width="11.28125" style="0" customWidth="1"/>
    <col min="9" max="9" width="17.8515625" style="0" customWidth="1"/>
  </cols>
  <sheetData>
    <row r="1" spans="1:9" ht="12.75">
      <c r="A1" s="59" t="s">
        <v>12</v>
      </c>
      <c r="B1" s="52"/>
      <c r="C1" s="52"/>
      <c r="D1" s="52"/>
      <c r="E1" s="52"/>
      <c r="F1" s="99" t="s">
        <v>212</v>
      </c>
      <c r="G1" s="129"/>
      <c r="H1" s="130"/>
      <c r="I1" s="130"/>
    </row>
    <row r="2" spans="1:9" ht="12.75">
      <c r="A2" s="52"/>
      <c r="B2" s="52"/>
      <c r="C2" s="52"/>
      <c r="D2" s="52"/>
      <c r="E2" s="52"/>
      <c r="F2" s="52"/>
      <c r="G2" s="52"/>
      <c r="H2" s="53"/>
      <c r="I2" s="53"/>
    </row>
    <row r="3" spans="1:9" ht="12.75">
      <c r="A3" s="54" t="s">
        <v>13</v>
      </c>
      <c r="B3" s="52"/>
      <c r="C3" s="52"/>
      <c r="D3" s="52"/>
      <c r="E3" s="55"/>
      <c r="F3" s="52"/>
      <c r="G3" s="52"/>
      <c r="H3" s="56" t="s">
        <v>85</v>
      </c>
      <c r="I3" s="56" t="s">
        <v>86</v>
      </c>
    </row>
    <row r="4" spans="1:9" ht="12.75">
      <c r="A4" s="52"/>
      <c r="B4" s="52" t="s">
        <v>14</v>
      </c>
      <c r="C4" s="52"/>
      <c r="D4" s="52"/>
      <c r="E4" s="81">
        <v>3000</v>
      </c>
      <c r="F4" s="52"/>
      <c r="G4" s="52"/>
      <c r="H4" s="53"/>
      <c r="I4" s="53"/>
    </row>
    <row r="5" spans="1:9" ht="12.75">
      <c r="A5" s="52"/>
      <c r="B5" s="52" t="s">
        <v>15</v>
      </c>
      <c r="C5" s="52"/>
      <c r="D5" s="52"/>
      <c r="E5" s="81">
        <v>2800</v>
      </c>
      <c r="F5" s="52"/>
      <c r="G5" s="52"/>
      <c r="H5" s="53"/>
      <c r="I5" s="53"/>
    </row>
    <row r="6" spans="1:9" ht="12.75">
      <c r="A6" s="52"/>
      <c r="B6" s="52" t="s">
        <v>16</v>
      </c>
      <c r="C6" s="52"/>
      <c r="D6" s="52"/>
      <c r="E6" s="81"/>
      <c r="F6" s="52"/>
      <c r="G6" s="52"/>
      <c r="H6" s="53"/>
      <c r="I6" s="53"/>
    </row>
    <row r="7" spans="1:9" ht="12.75">
      <c r="A7" s="52"/>
      <c r="B7" s="52" t="s">
        <v>17</v>
      </c>
      <c r="C7" s="52"/>
      <c r="D7" s="52"/>
      <c r="E7" s="81">
        <v>36</v>
      </c>
      <c r="F7" s="55"/>
      <c r="G7" s="52"/>
      <c r="H7" s="53"/>
      <c r="I7" s="53"/>
    </row>
    <row r="8" spans="1:9" ht="12.75">
      <c r="A8" s="52"/>
      <c r="B8" s="52"/>
      <c r="C8" s="52"/>
      <c r="D8" s="52"/>
      <c r="E8" s="55"/>
      <c r="F8" s="55"/>
      <c r="G8" s="52"/>
      <c r="H8" s="53"/>
      <c r="I8" s="53"/>
    </row>
    <row r="9" spans="1:9" ht="12.75">
      <c r="A9" s="54" t="s">
        <v>18</v>
      </c>
      <c r="B9" s="52"/>
      <c r="C9" s="52"/>
      <c r="D9" s="52"/>
      <c r="E9" s="55"/>
      <c r="F9" s="55">
        <f>SUM(E4:E7)</f>
        <v>5836</v>
      </c>
      <c r="G9" s="52"/>
      <c r="H9" s="83">
        <v>1</v>
      </c>
      <c r="I9" s="84">
        <v>1</v>
      </c>
    </row>
    <row r="10" spans="1:9" ht="12.75">
      <c r="A10" s="52"/>
      <c r="B10" s="52"/>
      <c r="C10" s="52"/>
      <c r="D10" s="52"/>
      <c r="E10" s="55"/>
      <c r="F10" s="55"/>
      <c r="G10" s="52"/>
      <c r="H10" s="85"/>
      <c r="I10" s="85"/>
    </row>
    <row r="11" spans="1:9" ht="12.75">
      <c r="A11" s="54" t="s">
        <v>19</v>
      </c>
      <c r="B11" s="52"/>
      <c r="C11" s="52"/>
      <c r="D11" s="52"/>
      <c r="E11" s="55"/>
      <c r="F11" s="81">
        <v>400</v>
      </c>
      <c r="G11" s="57">
        <f>F9-F11</f>
        <v>5436</v>
      </c>
      <c r="H11" s="86">
        <f>F11/F9</f>
        <v>0.06854009595613433</v>
      </c>
      <c r="I11" s="85" t="s">
        <v>83</v>
      </c>
    </row>
    <row r="12" spans="1:9" ht="12.75">
      <c r="A12" s="52"/>
      <c r="B12" s="52"/>
      <c r="C12" s="52"/>
      <c r="D12" s="52"/>
      <c r="E12" s="55"/>
      <c r="F12" s="55"/>
      <c r="G12" s="52"/>
      <c r="H12" s="85"/>
      <c r="I12" s="85"/>
    </row>
    <row r="13" spans="1:9" ht="12.75">
      <c r="A13" s="59" t="s">
        <v>20</v>
      </c>
      <c r="B13" s="52" t="s">
        <v>21</v>
      </c>
      <c r="C13" s="52"/>
      <c r="D13" s="52"/>
      <c r="E13" s="81">
        <v>300</v>
      </c>
      <c r="F13" s="55"/>
      <c r="G13" s="52"/>
      <c r="H13" s="85"/>
      <c r="I13" s="85"/>
    </row>
    <row r="14" spans="1:9" ht="12.75">
      <c r="A14" s="52"/>
      <c r="B14" s="52" t="s">
        <v>22</v>
      </c>
      <c r="C14" s="52"/>
      <c r="D14" s="52"/>
      <c r="E14" s="81">
        <v>180</v>
      </c>
      <c r="F14" s="55"/>
      <c r="G14" s="52"/>
      <c r="H14" s="85"/>
      <c r="I14" s="85"/>
    </row>
    <row r="15" spans="1:9" ht="12.75">
      <c r="A15" s="52"/>
      <c r="B15" s="52" t="s">
        <v>23</v>
      </c>
      <c r="C15" s="52"/>
      <c r="D15" s="52"/>
      <c r="E15" s="81">
        <v>100</v>
      </c>
      <c r="F15" s="55"/>
      <c r="G15" s="52"/>
      <c r="H15" s="85"/>
      <c r="I15" s="85"/>
    </row>
    <row r="16" spans="1:9" ht="12.75">
      <c r="A16" s="52"/>
      <c r="B16" s="52" t="s">
        <v>24</v>
      </c>
      <c r="C16" s="52"/>
      <c r="D16" s="52"/>
      <c r="E16" s="81">
        <v>35</v>
      </c>
      <c r="F16" s="55"/>
      <c r="G16" s="52"/>
      <c r="H16" s="85"/>
      <c r="I16" s="85"/>
    </row>
    <row r="17" spans="1:9" ht="12.75">
      <c r="A17" s="52"/>
      <c r="B17" s="52" t="s">
        <v>17</v>
      </c>
      <c r="C17" s="52"/>
      <c r="D17" s="52"/>
      <c r="E17" s="81">
        <v>1</v>
      </c>
      <c r="F17" s="55"/>
      <c r="G17" s="52"/>
      <c r="H17" s="85"/>
      <c r="I17" s="85"/>
    </row>
    <row r="18" spans="1:9" ht="12.75">
      <c r="A18" s="52"/>
      <c r="B18" s="52" t="s">
        <v>25</v>
      </c>
      <c r="C18" s="52"/>
      <c r="D18" s="52"/>
      <c r="E18" s="81">
        <v>50</v>
      </c>
      <c r="F18" s="55"/>
      <c r="G18" s="52"/>
      <c r="H18" s="85"/>
      <c r="I18" s="85"/>
    </row>
    <row r="19" spans="1:9" ht="12.75">
      <c r="A19" s="54" t="s">
        <v>26</v>
      </c>
      <c r="B19" s="52"/>
      <c r="C19" s="52"/>
      <c r="D19" s="52"/>
      <c r="E19" s="55"/>
      <c r="F19" s="55">
        <f>SUM(E13:E18)</f>
        <v>666</v>
      </c>
      <c r="G19" s="57">
        <f>G11-F19</f>
        <v>4770</v>
      </c>
      <c r="H19" s="86">
        <f>F19/F9</f>
        <v>0.11411925976696367</v>
      </c>
      <c r="I19" s="85" t="s">
        <v>211</v>
      </c>
    </row>
    <row r="20" spans="1:9" ht="12.75">
      <c r="A20" s="52"/>
      <c r="B20" s="52"/>
      <c r="C20" s="52"/>
      <c r="D20" s="52"/>
      <c r="E20" s="55"/>
      <c r="F20" s="55"/>
      <c r="G20" s="52"/>
      <c r="H20" s="85"/>
      <c r="I20" s="85"/>
    </row>
    <row r="21" spans="1:9" ht="12.75">
      <c r="A21" s="54" t="s">
        <v>27</v>
      </c>
      <c r="B21" s="52"/>
      <c r="C21" s="52"/>
      <c r="D21" s="52"/>
      <c r="E21" s="55"/>
      <c r="F21" s="55"/>
      <c r="G21" s="52"/>
      <c r="H21" s="85"/>
      <c r="I21" s="85"/>
    </row>
    <row r="22" spans="1:9" ht="12.75">
      <c r="A22" s="52"/>
      <c r="B22" s="52" t="s">
        <v>28</v>
      </c>
      <c r="C22" s="52"/>
      <c r="D22" s="52"/>
      <c r="E22" s="81"/>
      <c r="F22" s="55"/>
      <c r="G22" s="52"/>
      <c r="H22" s="85"/>
      <c r="I22" s="85"/>
    </row>
    <row r="23" spans="1:9" ht="12.75">
      <c r="A23" s="52"/>
      <c r="B23" s="52" t="s">
        <v>29</v>
      </c>
      <c r="C23" s="52"/>
      <c r="D23" s="52"/>
      <c r="E23" s="81">
        <v>200</v>
      </c>
      <c r="F23" s="55"/>
      <c r="G23" s="52"/>
      <c r="H23" s="86">
        <f>E23/F9</f>
        <v>0.03427004797806717</v>
      </c>
      <c r="I23" s="85" t="s">
        <v>87</v>
      </c>
    </row>
    <row r="24" spans="1:9" ht="12.75">
      <c r="A24" s="52"/>
      <c r="B24" s="52" t="s">
        <v>30</v>
      </c>
      <c r="C24" s="52"/>
      <c r="D24" s="52"/>
      <c r="E24" s="81"/>
      <c r="F24" s="55"/>
      <c r="G24" s="52"/>
      <c r="H24" s="85"/>
      <c r="I24" s="85"/>
    </row>
    <row r="25" spans="1:9" ht="12.75">
      <c r="A25" s="52"/>
      <c r="B25" s="52" t="s">
        <v>31</v>
      </c>
      <c r="C25" s="52"/>
      <c r="D25" s="52"/>
      <c r="E25" s="81">
        <v>200</v>
      </c>
      <c r="F25" s="55"/>
      <c r="G25" s="52"/>
      <c r="H25" s="85"/>
      <c r="I25" s="85"/>
    </row>
    <row r="26" spans="1:9" ht="12.75">
      <c r="A26" s="52"/>
      <c r="B26" s="52"/>
      <c r="C26" s="52"/>
      <c r="D26" s="52"/>
      <c r="E26" s="55"/>
      <c r="F26" s="55"/>
      <c r="G26" s="52"/>
      <c r="H26" s="85"/>
      <c r="I26" s="85"/>
    </row>
    <row r="27" spans="1:9" ht="12.75">
      <c r="A27" s="54" t="s">
        <v>32</v>
      </c>
      <c r="B27" s="52"/>
      <c r="C27" s="52"/>
      <c r="D27" s="52"/>
      <c r="E27" s="55"/>
      <c r="F27" s="55">
        <f>SUM(E22:E25)</f>
        <v>400</v>
      </c>
      <c r="G27" s="52"/>
      <c r="H27" s="86"/>
      <c r="I27" s="85"/>
    </row>
    <row r="28" spans="1:9" ht="12.75">
      <c r="A28" s="52"/>
      <c r="B28" s="52"/>
      <c r="C28" s="52"/>
      <c r="D28" s="52"/>
      <c r="E28" s="55"/>
      <c r="F28" s="55"/>
      <c r="G28" s="52"/>
      <c r="H28" s="85"/>
      <c r="I28" s="85"/>
    </row>
    <row r="29" spans="1:9" ht="12.75">
      <c r="A29" s="54" t="s">
        <v>33</v>
      </c>
      <c r="B29" s="52"/>
      <c r="C29" s="52"/>
      <c r="D29" s="52"/>
      <c r="E29" s="55"/>
      <c r="F29" s="55"/>
      <c r="G29" s="57">
        <f>G19-F27</f>
        <v>4370</v>
      </c>
      <c r="H29" s="85"/>
      <c r="I29" s="85"/>
    </row>
    <row r="30" spans="1:9" ht="12.75">
      <c r="A30" s="52"/>
      <c r="B30" s="52"/>
      <c r="C30" s="52"/>
      <c r="D30" s="52"/>
      <c r="E30" s="55"/>
      <c r="F30" s="55"/>
      <c r="G30" s="57"/>
      <c r="H30" s="86"/>
      <c r="I30" s="85"/>
    </row>
    <row r="31" spans="1:9" ht="12.75">
      <c r="A31" s="54" t="s">
        <v>34</v>
      </c>
      <c r="B31" s="52"/>
      <c r="C31" s="52"/>
      <c r="D31" s="52"/>
      <c r="E31" s="55"/>
      <c r="F31" s="55"/>
      <c r="G31" s="52"/>
      <c r="H31" s="85"/>
      <c r="I31" s="85"/>
    </row>
    <row r="32" spans="1:9" ht="12.75">
      <c r="A32" s="52" t="s">
        <v>35</v>
      </c>
      <c r="B32" s="52" t="s">
        <v>36</v>
      </c>
      <c r="C32" s="52"/>
      <c r="D32" s="52"/>
      <c r="E32" s="55"/>
      <c r="F32" s="55"/>
      <c r="G32" s="52"/>
      <c r="H32" s="85"/>
      <c r="I32" s="85"/>
    </row>
    <row r="33" spans="1:10" ht="12.75">
      <c r="A33" s="52"/>
      <c r="B33" s="52"/>
      <c r="C33" s="52" t="s">
        <v>37</v>
      </c>
      <c r="D33" s="52"/>
      <c r="E33" s="81">
        <v>1100</v>
      </c>
      <c r="F33" s="55"/>
      <c r="G33" s="52"/>
      <c r="H33" s="85"/>
      <c r="I33" s="85" t="s">
        <v>88</v>
      </c>
      <c r="J33" s="88"/>
    </row>
    <row r="34" spans="1:10" ht="12.75">
      <c r="A34" s="52"/>
      <c r="B34" s="52"/>
      <c r="C34" s="52" t="s">
        <v>38</v>
      </c>
      <c r="D34" s="52"/>
      <c r="E34" s="81">
        <v>300</v>
      </c>
      <c r="F34" s="55"/>
      <c r="G34" s="52"/>
      <c r="H34" s="86">
        <f>SUM(E33:E35)/F9</f>
        <v>0.23989033584647018</v>
      </c>
      <c r="I34" s="87" t="s">
        <v>84</v>
      </c>
      <c r="J34" s="88"/>
    </row>
    <row r="35" spans="1:9" ht="12.75">
      <c r="A35" s="52"/>
      <c r="B35" s="52"/>
      <c r="C35" s="52" t="s">
        <v>17</v>
      </c>
      <c r="D35" s="52"/>
      <c r="E35" s="81"/>
      <c r="F35" s="55"/>
      <c r="G35" s="52"/>
      <c r="H35" s="85"/>
      <c r="I35" s="85"/>
    </row>
    <row r="36" spans="1:9" ht="12.75">
      <c r="A36" s="52"/>
      <c r="B36" s="52" t="s">
        <v>39</v>
      </c>
      <c r="C36" s="52"/>
      <c r="D36" s="52"/>
      <c r="E36" s="81">
        <v>200</v>
      </c>
      <c r="F36" s="55"/>
      <c r="G36" s="52"/>
      <c r="H36" s="85"/>
      <c r="I36" s="85"/>
    </row>
    <row r="37" spans="1:9" ht="12.75">
      <c r="A37" s="52"/>
      <c r="B37" s="52" t="s">
        <v>40</v>
      </c>
      <c r="C37" s="52"/>
      <c r="D37" s="52"/>
      <c r="E37" s="81">
        <v>175</v>
      </c>
      <c r="F37" s="55"/>
      <c r="G37" s="52"/>
      <c r="H37" s="85"/>
      <c r="I37" s="85"/>
    </row>
    <row r="38" spans="1:9" ht="12.75">
      <c r="A38" s="52"/>
      <c r="B38" s="52" t="s">
        <v>41</v>
      </c>
      <c r="C38" s="52"/>
      <c r="D38" s="52"/>
      <c r="E38" s="81">
        <v>125</v>
      </c>
      <c r="F38" s="55"/>
      <c r="G38" s="52"/>
      <c r="H38" s="85"/>
      <c r="I38" s="85"/>
    </row>
    <row r="39" spans="1:9" ht="12.75">
      <c r="A39" s="54" t="s">
        <v>42</v>
      </c>
      <c r="B39" s="52"/>
      <c r="C39" s="52"/>
      <c r="D39" s="52"/>
      <c r="E39" s="55"/>
      <c r="F39" s="55">
        <f>SUM(E33:E38)</f>
        <v>1900</v>
      </c>
      <c r="G39" s="57">
        <f>G29-F39</f>
        <v>2470</v>
      </c>
      <c r="H39" s="86">
        <f>F39/F9</f>
        <v>0.3255654557916381</v>
      </c>
      <c r="I39" s="84">
        <v>0.5</v>
      </c>
    </row>
    <row r="40" spans="1:9" ht="12.75">
      <c r="A40" s="52"/>
      <c r="B40" s="52"/>
      <c r="C40" s="52"/>
      <c r="D40" s="52"/>
      <c r="E40" s="55"/>
      <c r="F40" s="55"/>
      <c r="G40" s="52"/>
      <c r="H40" s="85"/>
      <c r="I40" s="85"/>
    </row>
    <row r="41" spans="1:9" ht="12.75">
      <c r="A41" s="54" t="s">
        <v>43</v>
      </c>
      <c r="B41" s="52"/>
      <c r="C41" s="52"/>
      <c r="D41" s="52"/>
      <c r="E41" s="81">
        <v>600</v>
      </c>
      <c r="F41" s="55">
        <f>E41</f>
        <v>600</v>
      </c>
      <c r="G41" s="57">
        <f>G39-E41</f>
        <v>1870</v>
      </c>
      <c r="H41" s="86">
        <f>F41/F9</f>
        <v>0.10281014393420151</v>
      </c>
      <c r="I41" s="85" t="s">
        <v>105</v>
      </c>
    </row>
    <row r="42" spans="1:9" ht="12.75">
      <c r="A42" s="52"/>
      <c r="B42" s="52"/>
      <c r="C42" s="52"/>
      <c r="D42" s="52"/>
      <c r="E42" s="55"/>
      <c r="F42" s="55"/>
      <c r="G42" s="52"/>
      <c r="H42" s="86"/>
      <c r="I42" s="84"/>
    </row>
    <row r="43" spans="1:9" ht="12.75">
      <c r="A43" s="54" t="s">
        <v>44</v>
      </c>
      <c r="B43" s="52"/>
      <c r="C43" s="52"/>
      <c r="D43" s="52"/>
      <c r="E43" s="55"/>
      <c r="F43" s="55"/>
      <c r="G43" s="52"/>
      <c r="H43" s="83"/>
      <c r="I43" s="85"/>
    </row>
    <row r="44" spans="1:9" ht="12.75">
      <c r="A44" s="52"/>
      <c r="B44" s="52" t="s">
        <v>45</v>
      </c>
      <c r="C44" s="52"/>
      <c r="D44" s="52"/>
      <c r="E44" s="81">
        <v>275</v>
      </c>
      <c r="F44" s="55"/>
      <c r="G44" s="52"/>
      <c r="H44" s="85"/>
      <c r="I44" s="85"/>
    </row>
    <row r="45" spans="1:9" ht="12.75">
      <c r="A45" s="52"/>
      <c r="B45" s="52" t="s">
        <v>46</v>
      </c>
      <c r="C45" s="52"/>
      <c r="D45" s="52"/>
      <c r="E45" s="81"/>
      <c r="F45" s="55"/>
      <c r="G45" s="52"/>
      <c r="H45" s="85"/>
      <c r="I45" s="85"/>
    </row>
    <row r="46" spans="1:9" ht="12.75">
      <c r="A46" s="52"/>
      <c r="B46" s="52" t="s">
        <v>47</v>
      </c>
      <c r="C46" s="52"/>
      <c r="D46" s="52"/>
      <c r="E46" s="81"/>
      <c r="F46" s="55"/>
      <c r="G46" s="52"/>
      <c r="H46" s="85"/>
      <c r="I46" s="85"/>
    </row>
    <row r="47" spans="1:9" ht="12.75">
      <c r="A47" s="52"/>
      <c r="B47" s="52" t="s">
        <v>48</v>
      </c>
      <c r="C47" s="52"/>
      <c r="D47" s="52"/>
      <c r="E47" s="81">
        <v>75</v>
      </c>
      <c r="F47" s="55"/>
      <c r="G47" s="52"/>
      <c r="H47" s="85"/>
      <c r="I47" s="85"/>
    </row>
    <row r="48" spans="1:9" ht="12.75">
      <c r="A48" s="52"/>
      <c r="B48" s="52" t="s">
        <v>49</v>
      </c>
      <c r="C48" s="52"/>
      <c r="D48" s="52"/>
      <c r="E48" s="81">
        <v>175</v>
      </c>
      <c r="F48" s="55"/>
      <c r="G48" s="52"/>
      <c r="H48" s="85"/>
      <c r="I48" s="85"/>
    </row>
    <row r="49" spans="1:9" ht="12.75">
      <c r="A49" s="52"/>
      <c r="B49" s="52" t="s">
        <v>50</v>
      </c>
      <c r="C49" s="52"/>
      <c r="D49" s="52"/>
      <c r="E49" s="81">
        <v>25</v>
      </c>
      <c r="F49" s="55"/>
      <c r="G49" s="52"/>
      <c r="H49" s="85"/>
      <c r="I49" s="85"/>
    </row>
    <row r="50" spans="1:9" ht="12.75">
      <c r="A50" s="54" t="s">
        <v>51</v>
      </c>
      <c r="B50" s="52"/>
      <c r="C50" s="52"/>
      <c r="D50" s="52"/>
      <c r="E50" s="55"/>
      <c r="F50" s="55">
        <f>SUM(E44:E49)</f>
        <v>550</v>
      </c>
      <c r="G50" s="57">
        <f>G41-F50</f>
        <v>1320</v>
      </c>
      <c r="H50" s="86">
        <f>F50/F9</f>
        <v>0.09424263193968471</v>
      </c>
      <c r="I50" s="84" t="s">
        <v>104</v>
      </c>
    </row>
    <row r="51" spans="1:9" ht="12.75">
      <c r="A51" s="52"/>
      <c r="B51" s="52"/>
      <c r="C51" s="52"/>
      <c r="D51" s="52"/>
      <c r="E51" s="55"/>
      <c r="F51" s="55"/>
      <c r="G51" s="52"/>
      <c r="H51" s="85"/>
      <c r="I51" s="85"/>
    </row>
    <row r="52" spans="1:9" ht="12.75">
      <c r="A52" s="54" t="s">
        <v>52</v>
      </c>
      <c r="B52" s="52"/>
      <c r="C52" s="52"/>
      <c r="D52" s="52"/>
      <c r="E52" s="55"/>
      <c r="F52" s="55"/>
      <c r="G52" s="52"/>
      <c r="H52" s="85"/>
      <c r="I52" s="85"/>
    </row>
    <row r="53" spans="1:9" ht="12.75">
      <c r="A53" s="52"/>
      <c r="B53" s="52" t="s">
        <v>53</v>
      </c>
      <c r="C53" s="52"/>
      <c r="D53" s="52"/>
      <c r="E53" s="81">
        <v>100</v>
      </c>
      <c r="F53" s="55"/>
      <c r="G53" s="52"/>
      <c r="H53" s="85"/>
      <c r="I53" s="85"/>
    </row>
    <row r="54" spans="1:9" ht="12.75">
      <c r="A54" s="52"/>
      <c r="B54" s="52" t="s">
        <v>54</v>
      </c>
      <c r="C54" s="52"/>
      <c r="D54" s="52"/>
      <c r="E54" s="81">
        <v>135</v>
      </c>
      <c r="F54" s="55"/>
      <c r="G54" s="52"/>
      <c r="H54" s="85"/>
      <c r="I54" s="85"/>
    </row>
    <row r="55" spans="1:9" ht="12.75">
      <c r="A55" s="52"/>
      <c r="B55" s="52" t="s">
        <v>55</v>
      </c>
      <c r="C55" s="52"/>
      <c r="D55" s="52"/>
      <c r="E55" s="81">
        <v>35</v>
      </c>
      <c r="F55" s="55"/>
      <c r="G55" s="52"/>
      <c r="H55" s="85"/>
      <c r="I55" s="85"/>
    </row>
    <row r="56" spans="1:9" ht="12.75">
      <c r="A56" s="52"/>
      <c r="B56" s="52" t="s">
        <v>56</v>
      </c>
      <c r="C56" s="52"/>
      <c r="D56" s="52"/>
      <c r="E56" s="81"/>
      <c r="F56" s="55"/>
      <c r="G56" s="52"/>
      <c r="H56" s="85"/>
      <c r="I56" s="85"/>
    </row>
    <row r="57" spans="1:9" ht="12.75">
      <c r="A57" s="52"/>
      <c r="B57" s="52" t="s">
        <v>57</v>
      </c>
      <c r="C57" s="52"/>
      <c r="D57" s="52"/>
      <c r="E57" s="81"/>
      <c r="F57" s="55"/>
      <c r="G57" s="52"/>
      <c r="H57" s="85"/>
      <c r="I57" s="85"/>
    </row>
    <row r="58" spans="1:9" ht="12.75">
      <c r="A58" s="52"/>
      <c r="B58" s="52" t="s">
        <v>17</v>
      </c>
      <c r="C58" s="52"/>
      <c r="D58" s="52"/>
      <c r="E58" s="81"/>
      <c r="F58" s="55"/>
      <c r="G58" s="52"/>
      <c r="H58" s="85"/>
      <c r="I58" s="85"/>
    </row>
    <row r="59" spans="1:9" ht="12.75">
      <c r="A59" s="54" t="s">
        <v>58</v>
      </c>
      <c r="B59" s="52"/>
      <c r="C59" s="52"/>
      <c r="D59" s="52"/>
      <c r="E59" s="55"/>
      <c r="F59" s="55">
        <f>SUM(E53:E58)</f>
        <v>270</v>
      </c>
      <c r="G59" s="57">
        <f>G50-F59</f>
        <v>1050</v>
      </c>
      <c r="H59" s="86">
        <f>F59/F9</f>
        <v>0.046264564770390676</v>
      </c>
      <c r="I59" s="84">
        <v>0.04</v>
      </c>
    </row>
    <row r="60" spans="1:9" ht="12.75">
      <c r="A60" s="52"/>
      <c r="B60" s="52"/>
      <c r="C60" s="52"/>
      <c r="D60" s="52"/>
      <c r="E60" s="55"/>
      <c r="F60" s="55"/>
      <c r="G60" s="52"/>
      <c r="H60" s="85"/>
      <c r="I60" s="85"/>
    </row>
    <row r="61" spans="1:9" ht="12.75">
      <c r="A61" s="54" t="s">
        <v>59</v>
      </c>
      <c r="B61" s="52"/>
      <c r="C61" s="52"/>
      <c r="D61" s="52"/>
      <c r="E61" s="55"/>
      <c r="F61" s="55"/>
      <c r="G61" s="52"/>
      <c r="H61" s="85"/>
      <c r="I61" s="85"/>
    </row>
    <row r="62" spans="1:9" ht="12.75">
      <c r="A62" s="52"/>
      <c r="B62" s="52" t="s">
        <v>136</v>
      </c>
      <c r="C62" s="52"/>
      <c r="D62" s="52"/>
      <c r="E62" s="81">
        <v>100</v>
      </c>
      <c r="F62" s="55"/>
      <c r="G62" s="52"/>
      <c r="H62" s="85"/>
      <c r="I62" s="85"/>
    </row>
    <row r="63" spans="1:9" ht="12.75">
      <c r="A63" s="52"/>
      <c r="B63" s="52" t="s">
        <v>137</v>
      </c>
      <c r="C63" s="52"/>
      <c r="D63" s="52"/>
      <c r="E63" s="81">
        <v>90</v>
      </c>
      <c r="F63" s="55"/>
      <c r="G63" s="52"/>
      <c r="H63" s="85"/>
      <c r="I63" s="85"/>
    </row>
    <row r="64" spans="1:9" ht="12.75">
      <c r="A64" s="52"/>
      <c r="B64" s="52" t="s">
        <v>138</v>
      </c>
      <c r="C64" s="52"/>
      <c r="D64" s="52"/>
      <c r="E64" s="81">
        <v>40</v>
      </c>
      <c r="F64" s="55"/>
      <c r="G64" s="52"/>
      <c r="H64" s="85"/>
      <c r="I64" s="85"/>
    </row>
    <row r="65" spans="1:9" ht="12.75">
      <c r="A65" s="52"/>
      <c r="B65" s="52" t="s">
        <v>139</v>
      </c>
      <c r="C65" s="52"/>
      <c r="D65" s="52"/>
      <c r="E65" s="81">
        <v>30</v>
      </c>
      <c r="F65" s="55"/>
      <c r="G65" s="52"/>
      <c r="H65" s="85"/>
      <c r="I65" s="85"/>
    </row>
    <row r="66" spans="1:9" ht="12.75">
      <c r="A66" s="52"/>
      <c r="B66" s="52"/>
      <c r="C66" s="52"/>
      <c r="D66" s="52"/>
      <c r="E66" s="81"/>
      <c r="F66" s="55"/>
      <c r="G66" s="52"/>
      <c r="H66" s="85"/>
      <c r="I66" s="85"/>
    </row>
    <row r="67" spans="1:9" ht="12.75">
      <c r="A67" s="52"/>
      <c r="B67" s="52"/>
      <c r="C67" s="52"/>
      <c r="D67" s="52"/>
      <c r="E67" s="81"/>
      <c r="F67" s="55"/>
      <c r="G67" s="52"/>
      <c r="H67" s="85"/>
      <c r="I67" s="85"/>
    </row>
    <row r="68" spans="1:9" ht="12.75">
      <c r="A68" s="52"/>
      <c r="B68" s="52"/>
      <c r="C68" s="52"/>
      <c r="D68" s="52"/>
      <c r="E68" s="81"/>
      <c r="F68" s="55"/>
      <c r="G68" s="52"/>
      <c r="H68" s="85"/>
      <c r="I68" s="85"/>
    </row>
    <row r="69" spans="1:9" ht="12.75">
      <c r="A69" s="52"/>
      <c r="B69" s="52"/>
      <c r="C69" s="52"/>
      <c r="D69" s="52"/>
      <c r="E69" s="81"/>
      <c r="F69" s="55"/>
      <c r="G69" s="52"/>
      <c r="H69" s="85"/>
      <c r="I69" s="85"/>
    </row>
    <row r="70" spans="1:9" ht="12.75">
      <c r="A70" s="52"/>
      <c r="B70" s="52"/>
      <c r="C70" s="52"/>
      <c r="D70" s="52"/>
      <c r="E70" s="81"/>
      <c r="F70" s="55"/>
      <c r="G70" s="52"/>
      <c r="H70" s="85"/>
      <c r="I70" s="85"/>
    </row>
    <row r="71" spans="1:9" ht="12.75">
      <c r="A71" s="52"/>
      <c r="B71" s="52"/>
      <c r="C71" s="52"/>
      <c r="D71" s="52"/>
      <c r="E71" s="81"/>
      <c r="F71" s="55"/>
      <c r="G71" s="52"/>
      <c r="H71" s="85"/>
      <c r="I71" s="85"/>
    </row>
    <row r="72" spans="1:9" ht="12.75">
      <c r="A72" s="54"/>
      <c r="B72" s="52"/>
      <c r="C72" s="52"/>
      <c r="D72" s="52"/>
      <c r="E72" s="81"/>
      <c r="F72" s="55"/>
      <c r="G72" s="52"/>
      <c r="H72" s="85"/>
      <c r="I72" s="85"/>
    </row>
    <row r="73" spans="1:9" ht="12.75">
      <c r="A73" s="54" t="s">
        <v>60</v>
      </c>
      <c r="B73" s="52"/>
      <c r="C73" s="52"/>
      <c r="D73" s="52"/>
      <c r="E73" s="55"/>
      <c r="F73" s="55">
        <f>SUM(E62:E72)</f>
        <v>260</v>
      </c>
      <c r="G73" s="57">
        <f>G59-F73</f>
        <v>790</v>
      </c>
      <c r="H73" s="86">
        <f>F73/F9</f>
        <v>0.04455106237148732</v>
      </c>
      <c r="I73" s="84">
        <v>0.05</v>
      </c>
    </row>
    <row r="74" spans="1:9" ht="12.75">
      <c r="A74" s="52"/>
      <c r="B74" s="52"/>
      <c r="C74" s="52"/>
      <c r="D74" s="52"/>
      <c r="E74" s="55"/>
      <c r="F74" s="55"/>
      <c r="G74" s="52"/>
      <c r="H74" s="85"/>
      <c r="I74" s="85"/>
    </row>
    <row r="75" spans="1:9" ht="12.75">
      <c r="A75" s="54" t="s">
        <v>61</v>
      </c>
      <c r="B75" s="52"/>
      <c r="C75" s="52"/>
      <c r="D75" s="52"/>
      <c r="E75" s="55"/>
      <c r="F75" s="55"/>
      <c r="G75" s="52"/>
      <c r="H75" s="85"/>
      <c r="I75" s="85"/>
    </row>
    <row r="76" spans="1:9" ht="12.75">
      <c r="A76" s="52"/>
      <c r="B76" s="52" t="s">
        <v>62</v>
      </c>
      <c r="C76" s="52"/>
      <c r="D76" s="52"/>
      <c r="E76" s="81">
        <v>150</v>
      </c>
      <c r="F76" s="55"/>
      <c r="G76" s="52"/>
      <c r="H76" s="86"/>
      <c r="I76" s="87"/>
    </row>
    <row r="77" spans="1:9" ht="12.75">
      <c r="A77" s="52"/>
      <c r="B77" s="52" t="s">
        <v>63</v>
      </c>
      <c r="C77" s="52"/>
      <c r="D77" s="52"/>
      <c r="E77" s="81">
        <v>75</v>
      </c>
      <c r="F77" s="55"/>
      <c r="G77" s="52"/>
      <c r="H77" s="85"/>
      <c r="I77" s="85"/>
    </row>
    <row r="78" spans="1:9" ht="12.75">
      <c r="A78" s="52"/>
      <c r="B78" s="52" t="s">
        <v>64</v>
      </c>
      <c r="C78" s="52"/>
      <c r="D78" s="52"/>
      <c r="E78" s="81">
        <v>75</v>
      </c>
      <c r="F78" s="55"/>
      <c r="G78" s="52"/>
      <c r="H78" s="85"/>
      <c r="I78" s="85"/>
    </row>
    <row r="79" spans="1:9" ht="12.75">
      <c r="A79" s="52"/>
      <c r="B79" s="52" t="s">
        <v>65</v>
      </c>
      <c r="C79" s="52"/>
      <c r="D79" s="52"/>
      <c r="E79" s="81">
        <v>50</v>
      </c>
      <c r="F79" s="55"/>
      <c r="G79" s="52"/>
      <c r="H79" s="85"/>
      <c r="I79" s="85"/>
    </row>
    <row r="80" spans="1:9" ht="12.75">
      <c r="A80" s="54" t="s">
        <v>66</v>
      </c>
      <c r="B80" s="52"/>
      <c r="C80" s="52"/>
      <c r="D80" s="52"/>
      <c r="E80" s="55"/>
      <c r="F80" s="55">
        <f>SUM(E76:E79)</f>
        <v>350</v>
      </c>
      <c r="G80" s="57">
        <f>G73-F80</f>
        <v>440</v>
      </c>
      <c r="H80" s="86">
        <f>F80/F9</f>
        <v>0.059972583961617545</v>
      </c>
      <c r="I80" s="84">
        <v>0.03</v>
      </c>
    </row>
    <row r="81" spans="1:9" ht="12.75">
      <c r="A81" s="52"/>
      <c r="B81" s="52"/>
      <c r="C81" s="52"/>
      <c r="D81" s="52"/>
      <c r="E81" s="55"/>
      <c r="F81" s="55"/>
      <c r="G81" s="52"/>
      <c r="H81" s="85"/>
      <c r="I81" s="85"/>
    </row>
    <row r="82" spans="1:9" ht="12.75">
      <c r="A82" s="54" t="s">
        <v>67</v>
      </c>
      <c r="B82" s="52"/>
      <c r="C82" s="52"/>
      <c r="D82" s="52"/>
      <c r="E82" s="81">
        <v>100</v>
      </c>
      <c r="F82" s="55"/>
      <c r="G82" s="52"/>
      <c r="H82" s="85"/>
      <c r="I82" s="85"/>
    </row>
    <row r="83" spans="1:9" ht="12.75">
      <c r="A83" s="52"/>
      <c r="B83" s="52"/>
      <c r="C83" s="52"/>
      <c r="D83" s="52"/>
      <c r="E83" s="55"/>
      <c r="F83" s="55"/>
      <c r="G83" s="52"/>
      <c r="H83" s="85"/>
      <c r="I83" s="85"/>
    </row>
    <row r="84" spans="1:9" ht="12.75">
      <c r="A84" s="54" t="s">
        <v>68</v>
      </c>
      <c r="B84" s="52"/>
      <c r="C84" s="52"/>
      <c r="D84" s="52"/>
      <c r="E84" s="81">
        <v>150</v>
      </c>
      <c r="F84" s="55"/>
      <c r="G84" s="52"/>
      <c r="H84" s="86">
        <f>E84/F9</f>
        <v>0.02570253598355038</v>
      </c>
      <c r="I84" s="84">
        <v>0.03</v>
      </c>
    </row>
    <row r="85" spans="1:9" ht="12.75">
      <c r="A85" s="52"/>
      <c r="B85" s="52"/>
      <c r="C85" s="52"/>
      <c r="D85" s="52"/>
      <c r="E85" s="55"/>
      <c r="F85" s="55"/>
      <c r="G85" s="52"/>
      <c r="H85" s="85"/>
      <c r="I85" s="85"/>
    </row>
    <row r="86" spans="1:9" ht="12.75">
      <c r="A86" s="54" t="s">
        <v>69</v>
      </c>
      <c r="B86" s="52"/>
      <c r="C86" s="52"/>
      <c r="D86" s="52"/>
      <c r="E86" s="81">
        <v>100</v>
      </c>
      <c r="F86" s="55"/>
      <c r="G86" s="52"/>
      <c r="H86" s="86">
        <f>E86/F9</f>
        <v>0.017135023989033583</v>
      </c>
      <c r="I86" s="84">
        <v>0.05</v>
      </c>
    </row>
    <row r="87" spans="1:9" ht="12.75">
      <c r="A87" s="52"/>
      <c r="B87" s="52"/>
      <c r="C87" s="52"/>
      <c r="D87" s="52"/>
      <c r="E87" s="55"/>
      <c r="F87" s="55"/>
      <c r="G87" s="52"/>
      <c r="H87" s="85"/>
      <c r="I87" s="85"/>
    </row>
    <row r="88" spans="1:9" ht="12.75">
      <c r="A88" s="54" t="s">
        <v>70</v>
      </c>
      <c r="B88" s="52"/>
      <c r="C88" s="52"/>
      <c r="D88" s="52"/>
      <c r="E88" s="55"/>
      <c r="F88" s="55"/>
      <c r="G88" s="52"/>
      <c r="H88" s="85"/>
      <c r="I88" s="85"/>
    </row>
    <row r="89" spans="1:9" ht="12.75">
      <c r="A89" s="52"/>
      <c r="B89" s="52" t="s">
        <v>71</v>
      </c>
      <c r="C89" s="52"/>
      <c r="D89" s="52"/>
      <c r="E89" s="81"/>
      <c r="F89" s="55"/>
      <c r="G89" s="52"/>
      <c r="H89" s="85"/>
      <c r="I89" s="85"/>
    </row>
    <row r="90" spans="1:9" ht="12.75">
      <c r="A90" s="52"/>
      <c r="B90" s="52" t="s">
        <v>72</v>
      </c>
      <c r="C90" s="52"/>
      <c r="D90" s="52"/>
      <c r="E90" s="81"/>
      <c r="F90" s="55"/>
      <c r="G90" s="52"/>
      <c r="H90" s="85"/>
      <c r="I90" s="85"/>
    </row>
    <row r="91" spans="1:9" ht="12.75">
      <c r="A91" s="52"/>
      <c r="B91" s="52" t="s">
        <v>17</v>
      </c>
      <c r="C91" s="52"/>
      <c r="D91" s="52"/>
      <c r="E91" s="81"/>
      <c r="F91" s="55"/>
      <c r="G91" s="52"/>
      <c r="H91" s="85"/>
      <c r="I91" s="85"/>
    </row>
    <row r="92" spans="1:9" ht="12.75">
      <c r="A92" s="54" t="s">
        <v>73</v>
      </c>
      <c r="B92" s="52"/>
      <c r="C92" s="52"/>
      <c r="D92" s="52"/>
      <c r="E92" s="55"/>
      <c r="F92" s="55">
        <f>SUM(E89:E91)</f>
        <v>0</v>
      </c>
      <c r="G92" s="52"/>
      <c r="H92" s="86">
        <f>F92/F9</f>
        <v>0</v>
      </c>
      <c r="I92" s="84">
        <v>0.03</v>
      </c>
    </row>
    <row r="93" spans="1:9" ht="12.75">
      <c r="A93" s="52"/>
      <c r="B93" s="52"/>
      <c r="C93" s="52"/>
      <c r="D93" s="52"/>
      <c r="E93" s="55"/>
      <c r="F93" s="55"/>
      <c r="G93" s="52"/>
      <c r="H93" s="85"/>
      <c r="I93" s="85"/>
    </row>
    <row r="94" spans="1:9" ht="12.75">
      <c r="A94" s="54" t="s">
        <v>74</v>
      </c>
      <c r="B94" s="52"/>
      <c r="C94" s="52"/>
      <c r="D94" s="52"/>
      <c r="E94" s="81">
        <v>100</v>
      </c>
      <c r="F94" s="55"/>
      <c r="G94" s="52"/>
      <c r="H94" s="53"/>
      <c r="I94" s="53"/>
    </row>
    <row r="95" spans="1:9" ht="12.75">
      <c r="A95" s="52"/>
      <c r="B95" s="52"/>
      <c r="C95" s="52"/>
      <c r="D95" s="52"/>
      <c r="E95" s="55"/>
      <c r="F95" s="55"/>
      <c r="G95" s="52"/>
      <c r="H95" s="53"/>
      <c r="I95" s="53"/>
    </row>
    <row r="96" spans="1:9" ht="12.75">
      <c r="A96" s="54" t="s">
        <v>140</v>
      </c>
      <c r="B96" s="52"/>
      <c r="C96" s="52"/>
      <c r="D96" s="52"/>
      <c r="E96" s="55"/>
      <c r="F96" s="55">
        <f>E82+E84+E86+F92+E94</f>
        <v>450</v>
      </c>
      <c r="G96" s="57">
        <f>G80-F96</f>
        <v>-10</v>
      </c>
      <c r="H96" s="53"/>
      <c r="I96" s="53"/>
    </row>
    <row r="97" spans="1:9" ht="12.75">
      <c r="A97" s="52"/>
      <c r="B97" s="52"/>
      <c r="C97" s="52"/>
      <c r="D97" s="52"/>
      <c r="E97" s="82"/>
      <c r="F97" s="55"/>
      <c r="G97" s="52"/>
      <c r="H97" s="53"/>
      <c r="I97" s="53"/>
    </row>
    <row r="98" spans="1:9" ht="12.75">
      <c r="A98" s="52"/>
      <c r="B98" s="52"/>
      <c r="C98" s="52"/>
      <c r="D98" s="52"/>
      <c r="E98" s="82"/>
      <c r="F98" s="55"/>
      <c r="G98" s="52"/>
      <c r="H98" s="53"/>
      <c r="I98" s="53"/>
    </row>
    <row r="99" spans="1:9" ht="12.75">
      <c r="A99" s="52"/>
      <c r="B99" s="52"/>
      <c r="C99" s="52"/>
      <c r="D99" s="52"/>
      <c r="E99" s="82"/>
      <c r="F99" s="55"/>
      <c r="G99" s="52"/>
      <c r="H99" s="53"/>
      <c r="I99" s="53"/>
    </row>
    <row r="100" spans="1:9" ht="12.75">
      <c r="A100" s="54"/>
      <c r="B100" s="52"/>
      <c r="C100" s="52"/>
      <c r="D100" s="52"/>
      <c r="E100" s="82"/>
      <c r="F100" s="55"/>
      <c r="G100" s="52"/>
      <c r="H100" s="58"/>
      <c r="I100" s="53"/>
    </row>
    <row r="101" spans="1:9" ht="12.75">
      <c r="A101" s="59" t="s">
        <v>75</v>
      </c>
      <c r="B101" s="52"/>
      <c r="C101" s="52"/>
      <c r="D101" s="52"/>
      <c r="E101" s="55"/>
      <c r="F101" s="55">
        <f>SUM(F39:F96)</f>
        <v>4380</v>
      </c>
      <c r="G101" s="52"/>
      <c r="H101" s="53"/>
      <c r="I101" s="53"/>
    </row>
    <row r="102" spans="1:9" ht="12.75">
      <c r="A102" s="59"/>
      <c r="B102" s="52"/>
      <c r="C102" s="52"/>
      <c r="D102" s="52"/>
      <c r="E102" s="55"/>
      <c r="F102" s="55"/>
      <c r="G102" s="52"/>
      <c r="H102" s="53"/>
      <c r="I102" s="53"/>
    </row>
    <row r="103" spans="1:9" ht="15">
      <c r="A103" s="54" t="s">
        <v>76</v>
      </c>
      <c r="B103" s="52"/>
      <c r="C103" s="52"/>
      <c r="D103" s="52"/>
      <c r="E103" s="55"/>
      <c r="F103" s="89">
        <f>G29-F101</f>
        <v>-10</v>
      </c>
      <c r="G103" s="52"/>
      <c r="H103" s="53"/>
      <c r="I103" s="53"/>
    </row>
    <row r="104" spans="1:9" ht="12.75">
      <c r="A104" s="52"/>
      <c r="B104" s="52"/>
      <c r="C104" s="52"/>
      <c r="D104" s="52"/>
      <c r="E104" s="55"/>
      <c r="F104" s="55"/>
      <c r="G104" s="52"/>
      <c r="H104" s="53"/>
      <c r="I104" s="53"/>
    </row>
    <row r="105" spans="1:9" ht="12.75">
      <c r="A105" s="52"/>
      <c r="B105" s="52"/>
      <c r="C105" s="52"/>
      <c r="D105" s="52"/>
      <c r="E105" s="55"/>
      <c r="F105" s="55"/>
      <c r="G105" s="52"/>
      <c r="H105" s="53"/>
      <c r="I105" s="53"/>
    </row>
    <row r="106" spans="1:9" ht="12.75">
      <c r="A106" s="52"/>
      <c r="B106" s="52"/>
      <c r="C106" s="52"/>
      <c r="D106" s="52"/>
      <c r="E106" s="55"/>
      <c r="F106" s="55"/>
      <c r="G106" s="52"/>
      <c r="H106" s="53"/>
      <c r="I106" s="53"/>
    </row>
    <row r="107" spans="1:9" ht="12.75">
      <c r="A107" s="52"/>
      <c r="B107" s="52"/>
      <c r="C107" s="52"/>
      <c r="D107" s="52"/>
      <c r="E107" s="55"/>
      <c r="F107" s="55"/>
      <c r="G107" s="52"/>
      <c r="H107" s="53"/>
      <c r="I107" s="53"/>
    </row>
  </sheetData>
  <printOptions/>
  <pageMargins left="0.75" right="0.75" top="1" bottom="1" header="0.5" footer="0.5"/>
  <pageSetup fitToHeight="5" fitToWidth="1" horizontalDpi="300" verticalDpi="300" orientation="portrait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workbookViewId="0" topLeftCell="A1">
      <selection activeCell="J26" sqref="J26"/>
    </sheetView>
  </sheetViews>
  <sheetFormatPr defaultColWidth="9.140625" defaultRowHeight="12.75"/>
  <cols>
    <col min="11" max="11" width="10.57421875" style="0" customWidth="1"/>
  </cols>
  <sheetData>
    <row r="1" spans="1:11" ht="12.75">
      <c r="A1" s="60" t="s">
        <v>89</v>
      </c>
      <c r="B1" s="60"/>
      <c r="C1" s="60"/>
      <c r="D1" s="60"/>
      <c r="E1" s="60"/>
      <c r="F1" s="61"/>
      <c r="G1" s="61"/>
      <c r="H1" s="61"/>
      <c r="I1" s="61"/>
      <c r="J1" s="61"/>
      <c r="K1" s="61"/>
    </row>
    <row r="2" spans="1:11" ht="12.7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2.75">
      <c r="A3" s="21" t="s">
        <v>90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2.75">
      <c r="A5" s="21" t="s">
        <v>106</v>
      </c>
      <c r="B5" s="21"/>
      <c r="C5" s="21"/>
      <c r="D5" s="21"/>
      <c r="E5" s="62">
        <v>20000</v>
      </c>
      <c r="F5" s="62">
        <v>30000</v>
      </c>
      <c r="G5" s="62">
        <v>40000</v>
      </c>
      <c r="H5" s="62">
        <v>50000</v>
      </c>
      <c r="I5" s="62">
        <v>60000</v>
      </c>
      <c r="J5" s="62">
        <v>80000</v>
      </c>
      <c r="K5" s="62">
        <v>100000</v>
      </c>
    </row>
    <row r="6" spans="1:11" ht="12.75">
      <c r="A6" s="21"/>
      <c r="B6" s="21" t="s">
        <v>91</v>
      </c>
      <c r="C6" s="21"/>
      <c r="D6" s="21"/>
      <c r="E6" s="63">
        <v>0.1</v>
      </c>
      <c r="F6" s="64">
        <v>0.1</v>
      </c>
      <c r="G6" s="64">
        <v>0.1</v>
      </c>
      <c r="H6" s="64">
        <v>0.1</v>
      </c>
      <c r="I6" s="64">
        <v>0.1</v>
      </c>
      <c r="J6" s="64">
        <v>0.1</v>
      </c>
      <c r="K6" s="64">
        <v>0.1</v>
      </c>
    </row>
    <row r="7" spans="1:11" ht="12.75">
      <c r="A7" s="21"/>
      <c r="B7" s="21" t="s">
        <v>92</v>
      </c>
      <c r="C7" s="21"/>
      <c r="D7" s="21"/>
      <c r="E7" s="63">
        <v>0.055</v>
      </c>
      <c r="F7" s="64">
        <v>0.15</v>
      </c>
      <c r="G7" s="64">
        <v>0.18</v>
      </c>
      <c r="H7" s="64">
        <v>0.2</v>
      </c>
      <c r="I7" s="64">
        <v>0.22</v>
      </c>
      <c r="J7" s="64">
        <v>0.26</v>
      </c>
      <c r="K7" s="64">
        <v>0.28</v>
      </c>
    </row>
    <row r="8" spans="1:11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ht="12.75">
      <c r="A9" s="21"/>
      <c r="B9" s="21" t="s">
        <v>93</v>
      </c>
      <c r="C9" s="21"/>
      <c r="D9" s="21"/>
      <c r="E9" s="65"/>
      <c r="F9" s="21"/>
      <c r="G9" s="21"/>
      <c r="H9" s="21"/>
      <c r="I9" s="21"/>
      <c r="J9" s="21"/>
      <c r="K9" s="21"/>
    </row>
    <row r="10" spans="1:11" ht="12.75">
      <c r="A10" s="21"/>
      <c r="B10" s="21" t="s">
        <v>94</v>
      </c>
      <c r="C10" s="21"/>
      <c r="D10" s="21"/>
      <c r="E10" s="63">
        <v>0.335</v>
      </c>
      <c r="F10" s="63">
        <v>0.31</v>
      </c>
      <c r="G10" s="63">
        <v>0.305</v>
      </c>
      <c r="H10" s="63">
        <v>0.3</v>
      </c>
      <c r="I10" s="63">
        <v>0.3</v>
      </c>
      <c r="J10" s="63">
        <v>0.3</v>
      </c>
      <c r="K10" s="63">
        <v>0.29</v>
      </c>
    </row>
    <row r="11" spans="1:11" ht="12.75">
      <c r="A11" s="21"/>
      <c r="B11" s="21" t="s">
        <v>95</v>
      </c>
      <c r="C11" s="21"/>
      <c r="D11" s="21"/>
      <c r="E11" s="63">
        <v>0.1</v>
      </c>
      <c r="F11" s="63">
        <v>0.08</v>
      </c>
      <c r="G11" s="63">
        <v>0.075</v>
      </c>
      <c r="H11" s="63">
        <v>0.07</v>
      </c>
      <c r="I11" s="63">
        <v>0.065</v>
      </c>
      <c r="J11" s="63">
        <v>0.06</v>
      </c>
      <c r="K11" s="63">
        <v>0.055</v>
      </c>
    </row>
    <row r="12" spans="1:11" ht="12.75">
      <c r="A12" s="21"/>
      <c r="B12" s="21" t="s">
        <v>96</v>
      </c>
      <c r="C12" s="21"/>
      <c r="D12" s="21"/>
      <c r="E12" s="63">
        <v>0.1</v>
      </c>
      <c r="F12" s="63">
        <v>0.08</v>
      </c>
      <c r="G12" s="63">
        <v>0.07</v>
      </c>
      <c r="H12" s="63">
        <v>0.065</v>
      </c>
      <c r="I12" s="63">
        <v>0.06</v>
      </c>
      <c r="J12" s="63">
        <v>0.05</v>
      </c>
      <c r="K12" s="63">
        <v>0.05</v>
      </c>
    </row>
    <row r="13" spans="1:11" ht="12.75">
      <c r="A13" s="21"/>
      <c r="B13" s="21" t="s">
        <v>97</v>
      </c>
      <c r="C13" s="21"/>
      <c r="D13" s="21"/>
      <c r="E13" s="63">
        <v>0.04</v>
      </c>
      <c r="F13" s="63">
        <v>0.04</v>
      </c>
      <c r="G13" s="63">
        <v>0.035</v>
      </c>
      <c r="H13" s="63">
        <v>0.035</v>
      </c>
      <c r="I13" s="63">
        <v>0.035</v>
      </c>
      <c r="J13" s="63">
        <v>0.03</v>
      </c>
      <c r="K13" s="63">
        <v>0.03</v>
      </c>
    </row>
    <row r="14" spans="1:11" ht="12.75">
      <c r="A14" s="21"/>
      <c r="B14" s="21" t="s">
        <v>98</v>
      </c>
      <c r="C14" s="21"/>
      <c r="D14" s="21"/>
      <c r="E14" s="63">
        <v>0.04</v>
      </c>
      <c r="F14" s="63">
        <v>0.04</v>
      </c>
      <c r="G14" s="63">
        <v>0.04</v>
      </c>
      <c r="H14" s="63">
        <v>0.035</v>
      </c>
      <c r="I14" s="63">
        <v>0.035</v>
      </c>
      <c r="J14" s="63">
        <v>0.03</v>
      </c>
      <c r="K14" s="63">
        <v>0.03</v>
      </c>
    </row>
    <row r="15" spans="1:11" ht="12.75">
      <c r="A15" s="21"/>
      <c r="B15" s="21" t="s">
        <v>99</v>
      </c>
      <c r="C15" s="21"/>
      <c r="D15" s="21"/>
      <c r="E15" s="63">
        <v>0.04</v>
      </c>
      <c r="F15" s="63">
        <v>0.04</v>
      </c>
      <c r="G15" s="63">
        <v>0.04</v>
      </c>
      <c r="H15" s="63">
        <v>0.04</v>
      </c>
      <c r="I15" s="63">
        <v>0.035</v>
      </c>
      <c r="J15" s="63">
        <v>0.03</v>
      </c>
      <c r="K15" s="63">
        <v>0.03</v>
      </c>
    </row>
    <row r="16" spans="1:11" ht="12.75">
      <c r="A16" s="21"/>
      <c r="B16" s="21" t="s">
        <v>100</v>
      </c>
      <c r="C16" s="21"/>
      <c r="D16" s="21"/>
      <c r="E16" s="63">
        <v>0.04</v>
      </c>
      <c r="F16" s="63">
        <v>0.04</v>
      </c>
      <c r="G16" s="63">
        <v>0.04</v>
      </c>
      <c r="H16" s="63">
        <v>0.04</v>
      </c>
      <c r="I16" s="63">
        <v>0.035</v>
      </c>
      <c r="J16" s="63">
        <v>0.03</v>
      </c>
      <c r="K16" s="63">
        <v>0.03</v>
      </c>
    </row>
    <row r="17" spans="1:11" ht="12.75">
      <c r="A17" s="21"/>
      <c r="B17" s="21" t="s">
        <v>101</v>
      </c>
      <c r="C17" s="21"/>
      <c r="D17" s="21"/>
      <c r="E17" s="63">
        <v>0.05</v>
      </c>
      <c r="F17" s="63">
        <v>0.05</v>
      </c>
      <c r="G17" s="63">
        <v>0.05</v>
      </c>
      <c r="H17" s="63">
        <v>0.05</v>
      </c>
      <c r="I17" s="63">
        <v>0.05</v>
      </c>
      <c r="J17" s="63">
        <v>0.05</v>
      </c>
      <c r="K17" s="63">
        <v>0.05</v>
      </c>
    </row>
    <row r="18" spans="1:11" ht="12.75">
      <c r="A18" s="21"/>
      <c r="B18" s="21" t="s">
        <v>102</v>
      </c>
      <c r="C18" s="21"/>
      <c r="D18" s="21"/>
      <c r="E18" s="63">
        <v>0.05</v>
      </c>
      <c r="F18" s="63">
        <v>0.04</v>
      </c>
      <c r="G18" s="63">
        <v>0.035</v>
      </c>
      <c r="H18" s="63">
        <v>0.035</v>
      </c>
      <c r="I18" s="63">
        <v>0.035</v>
      </c>
      <c r="J18" s="63">
        <v>0.03</v>
      </c>
      <c r="K18" s="63">
        <v>0.025</v>
      </c>
    </row>
    <row r="19" spans="1:11" ht="12.75">
      <c r="A19" s="21"/>
      <c r="B19" s="21" t="s">
        <v>103</v>
      </c>
      <c r="C19" s="21"/>
      <c r="D19" s="21"/>
      <c r="E19" s="63">
        <v>0.05</v>
      </c>
      <c r="F19" s="63">
        <v>0.03</v>
      </c>
      <c r="G19" s="63">
        <v>0.03</v>
      </c>
      <c r="H19" s="63">
        <v>0.03</v>
      </c>
      <c r="I19" s="63">
        <v>0.03</v>
      </c>
      <c r="J19" s="63">
        <v>0.03</v>
      </c>
      <c r="K19" s="63">
        <v>0.025</v>
      </c>
    </row>
    <row r="20" spans="1:11" ht="12.75">
      <c r="A20" s="21"/>
      <c r="B20" s="21"/>
      <c r="C20" s="21"/>
      <c r="D20" s="21"/>
      <c r="E20" s="63"/>
      <c r="F20" s="21"/>
      <c r="G20" s="63"/>
      <c r="H20" s="21"/>
      <c r="I20" s="21"/>
      <c r="J20" s="21"/>
      <c r="K20" s="21"/>
    </row>
    <row r="21" spans="1:11" ht="12.75">
      <c r="A21" s="21"/>
      <c r="B21" s="21"/>
      <c r="C21" s="21"/>
      <c r="D21" s="21"/>
      <c r="E21" s="63"/>
      <c r="F21" s="21"/>
      <c r="G21" s="63"/>
      <c r="H21" s="21"/>
      <c r="I21" s="21"/>
      <c r="J21" s="21"/>
      <c r="K21" s="21"/>
    </row>
    <row r="22" spans="1:11" ht="12.75">
      <c r="A22" s="21"/>
      <c r="B22" s="21"/>
      <c r="C22" s="21"/>
      <c r="D22" s="21"/>
      <c r="E22" s="63">
        <v>1</v>
      </c>
      <c r="F22" s="66">
        <v>1</v>
      </c>
      <c r="G22" s="63">
        <v>1</v>
      </c>
      <c r="H22" s="66">
        <v>1</v>
      </c>
      <c r="I22" s="66">
        <v>1</v>
      </c>
      <c r="J22" s="66">
        <v>1</v>
      </c>
      <c r="K22" s="67">
        <v>0.995</v>
      </c>
    </row>
    <row r="23" spans="1:11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1:11" ht="15.75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</row>
  </sheetData>
  <printOptions/>
  <pageMargins left="0.75" right="0.75" top="1" bottom="1" header="0.5" footer="0.5"/>
  <pageSetup fitToHeight="1" fitToWidth="1"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0"/>
  <sheetViews>
    <sheetView workbookViewId="0" topLeftCell="A1">
      <selection activeCell="C4" sqref="C4"/>
    </sheetView>
  </sheetViews>
  <sheetFormatPr defaultColWidth="9.140625" defaultRowHeight="12.75"/>
  <cols>
    <col min="2" max="2" width="26.57421875" style="0" customWidth="1"/>
    <col min="3" max="3" width="17.8515625" style="0" customWidth="1"/>
    <col min="5" max="5" width="28.421875" style="0" customWidth="1"/>
    <col min="6" max="6" width="18.7109375" style="0" customWidth="1"/>
  </cols>
  <sheetData>
    <row r="2" ht="13.5" thickBot="1">
      <c r="B2" s="21" t="s">
        <v>227</v>
      </c>
    </row>
    <row r="3" spans="2:6" ht="12.75">
      <c r="B3" s="112" t="s">
        <v>214</v>
      </c>
      <c r="C3" s="113">
        <v>360</v>
      </c>
      <c r="D3" s="16"/>
      <c r="E3" s="114" t="s">
        <v>215</v>
      </c>
      <c r="F3" s="115">
        <f>'amortization table'!F2</f>
        <v>219182.74216489194</v>
      </c>
    </row>
    <row r="4" spans="2:6" ht="12.75">
      <c r="B4" s="116" t="s">
        <v>216</v>
      </c>
      <c r="C4" s="117">
        <v>0.06</v>
      </c>
      <c r="D4" s="118"/>
      <c r="E4" s="18" t="s">
        <v>228</v>
      </c>
      <c r="F4" s="32">
        <f>'[2]amortization table'!F3</f>
        <v>285</v>
      </c>
    </row>
    <row r="5" spans="2:6" ht="12.75">
      <c r="B5" s="116" t="s">
        <v>218</v>
      </c>
      <c r="C5" s="91">
        <v>250000</v>
      </c>
      <c r="D5" s="92"/>
      <c r="E5" s="105" t="s">
        <v>229</v>
      </c>
      <c r="F5" s="119">
        <f>F4/12</f>
        <v>23.75</v>
      </c>
    </row>
    <row r="6" spans="2:6" ht="13.5" thickBot="1">
      <c r="B6" s="120" t="s">
        <v>230</v>
      </c>
      <c r="C6" s="121">
        <v>150</v>
      </c>
      <c r="D6" s="122"/>
      <c r="E6" s="35" t="s">
        <v>219</v>
      </c>
      <c r="F6" s="37"/>
    </row>
    <row r="8" ht="12.75">
      <c r="B8" s="123" t="s">
        <v>231</v>
      </c>
    </row>
    <row r="12" ht="13.5" thickBot="1">
      <c r="B12" s="21" t="s">
        <v>232</v>
      </c>
    </row>
    <row r="13" spans="2:3" ht="12.75">
      <c r="B13" s="26" t="s">
        <v>233</v>
      </c>
      <c r="C13" s="124">
        <v>1000</v>
      </c>
    </row>
    <row r="14" spans="2:3" ht="12.75">
      <c r="B14" s="30" t="s">
        <v>234</v>
      </c>
      <c r="C14" s="125">
        <v>50</v>
      </c>
    </row>
    <row r="15" spans="2:3" ht="12.75">
      <c r="B15" s="30" t="s">
        <v>235</v>
      </c>
      <c r="C15" s="126">
        <v>0.1</v>
      </c>
    </row>
    <row r="16" spans="2:3" ht="12.75">
      <c r="B16" s="30" t="s">
        <v>236</v>
      </c>
      <c r="C16" s="119">
        <f>-NPER((C15/12),C14,C13)</f>
        <v>18.575050313799096</v>
      </c>
    </row>
    <row r="17" spans="2:3" ht="13.5" thickBot="1">
      <c r="B17" s="127" t="s">
        <v>237</v>
      </c>
      <c r="C17" s="128">
        <f>C16/12</f>
        <v>1.547920859483258</v>
      </c>
    </row>
    <row r="18" ht="12.75">
      <c r="B18" t="s">
        <v>238</v>
      </c>
    </row>
    <row r="20" ht="12.75">
      <c r="B20" t="s">
        <v>239</v>
      </c>
    </row>
  </sheetData>
  <printOptions/>
  <pageMargins left="0.75" right="0.75" top="1" bottom="1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Church Development Fund,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dcrozier</dc:creator>
  <cp:keywords/>
  <dc:description/>
  <cp:lastModifiedBy>John Larson</cp:lastModifiedBy>
  <cp:lastPrinted>2005-05-08T20:14:37Z</cp:lastPrinted>
  <dcterms:created xsi:type="dcterms:W3CDTF">2005-05-03T16:46:48Z</dcterms:created>
  <dcterms:modified xsi:type="dcterms:W3CDTF">2005-07-11T21:18:56Z</dcterms:modified>
  <cp:category/>
  <cp:version/>
  <cp:contentType/>
  <cp:contentStatus/>
</cp:coreProperties>
</file>